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3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'COPARTICIPACION'!$A$2:$E$20</definedName>
    <definedName name="_xlnm.Print_Area" localSheetId="3">'EAI'!$A$2:$G$98</definedName>
    <definedName name="_xlnm.Print_Area" localSheetId="1">'EROGACIONES'!$A$68:$F$133</definedName>
    <definedName name="_xlnm.Print_Area" localSheetId="0">'RECURSOS'!$A$60:$F$117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<sst xmlns="http://schemas.openxmlformats.org/spreadsheetml/2006/main" count="384" uniqueCount="232">
  <si>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</si>
  <si>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</si>
  <si>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</si>
  <si>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</si>
  <si>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</si>
  <si>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</si>
  <si>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</si>
  <si>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</si>
  <si>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</si>
  <si>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</si>
  <si>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</si>
  <si>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</si>
  <si>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</si>
  <si>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</si>
  <si>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</si>
  <si>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</si>
  <si>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</si>
  <si>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</si>
  <si>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</si>
  <si>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</si>
  <si>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</si>
  <si>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</si>
  <si>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</si>
  <si>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</si>
  <si>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</si>
  <si>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</si>
  <si>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</si>
  <si>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</si>
  <si>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</si>
  <si>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</si>
  <si>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</si>
  <si>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</si>
  <si>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</si>
  <si>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</si>
  <si>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</si>
  <si>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</si>
  <si>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</si>
  <si>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</si>
  <si>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</si>
  <si>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</si>
  <si>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</si>
  <si>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</si>
  <si>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</si>
  <si>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</si>
  <si>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</si>
  <si>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</si>
  <si>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</si>
  <si>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</si>
  <si>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</si>
  <si>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</si>
  <si>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</si>
  <si>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</si>
  <si>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</si>
  <si>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</si>
  <si>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</si>
  <si>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</si>
  <si>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</si>
  <si>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</si>
  <si>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</si>
  <si>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</si>
  <si>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</si>
  <si>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</si>
  <si>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</si>
  <si>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</si>
  <si>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</si>
  <si>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</si>
  <si>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</si>
  <si>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</si>
  <si>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</si>
  <si>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</si>
  <si>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</si>
  <si>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</si>
  <si>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</si>
  <si>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</si>
  <si>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</si>
  <si>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</si>
  <si>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</si>
  <si>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</si>
  <si>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</si>
  <si>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</si>
  <si>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</si>
  <si>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</si>
  <si>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</si>
  <si>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</si>
  <si>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</si>
  <si>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>EJECUTADO EJERCICIO 2014 (3)</t>
  </si>
  <si>
    <t>PRESUPUESTADO EJERCICIO 2014 (5)</t>
  </si>
  <si>
    <t>EJECUTADO EJERCICIO 2014 (1)</t>
  </si>
  <si>
    <t xml:space="preserve"> </t>
  </si>
  <si>
    <t>EJECUTADO EJERCICIO 2014 (2)</t>
  </si>
  <si>
    <t>PRESUPUESTADO EJERCICIO 2014 (4)</t>
  </si>
  <si>
    <t>(4)Cifras del Presupuesto del ejercicio 2014</t>
  </si>
  <si>
    <t>EJECUTADO EJERCICIO 2014 (5)</t>
  </si>
  <si>
    <t>PRESUPUESTADO EJERCICIO 2014 (6)</t>
  </si>
  <si>
    <t>(6)Cifras del Presupuesto del ejercicio 2014</t>
  </si>
  <si>
    <t>EROGADO AÑO ANTERIOR (3)</t>
  </si>
  <si>
    <t>2) CLASIFICACION FUNCIONAL (4)</t>
  </si>
  <si>
    <t>(4) En la clasificación por finalidad se incluyen cifras de Aplicaciones Financieras.</t>
  </si>
  <si>
    <t>(5) Cifras del Presupuesto Anual 2014.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</si>
  <si>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</si>
  <si>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</si>
  <si>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</si>
  <si>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</si>
  <si>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</si>
  <si>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</si>
  <si>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</si>
  <si>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</si>
  <si>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</si>
  <si>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</si>
  <si>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</si>
  <si>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</si>
  <si>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</si>
  <si>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</si>
  <si>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</si>
  <si>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</si>
  <si>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</si>
  <si>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</si>
  <si>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</si>
  <si>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</si>
  <si>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</si>
  <si>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</si>
  <si>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</si>
  <si>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</si>
  <si>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</si>
  <si>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</si>
  <si>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</si>
  <si>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</si>
  <si>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</si>
  <si>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</si>
  <si>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</si>
  <si>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</si>
  <si>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</si>
  <si>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</si>
  <si>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</si>
  <si>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</si>
  <si>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</si>
  <si>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</si>
  <si>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</si>
  <si>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</si>
  <si>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</si>
  <si>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</si>
  <si>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</si>
  <si>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</si>
  <si>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</si>
  <si>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</si>
  <si>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</si>
  <si>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</si>
  <si>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</si>
  <si>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</si>
  <si>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</si>
  <si>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</si>
  <si>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</si>
  <si>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</si>
  <si>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</si>
  <si>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</si>
  <si>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</si>
  <si>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</si>
  <si>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</si>
  <si>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</si>
  <si>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</si>
  <si>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</si>
  <si>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</si>
  <si>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</si>
  <si>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</si>
  <si>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</si>
  <si>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</si>
  <si>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</si>
  <si>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</si>
  <si>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</si>
  <si>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</si>
  <si>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</si>
  <si>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</si>
  <si>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</si>
  <si>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</si>
  <si>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</si>
  <si>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- Conversion Deuda a CP en a LP por Refinanc.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</si>
  <si>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</si>
  <si>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</si>
  <si>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</si>
  <si>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</si>
  <si>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</si>
  <si>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</si>
  <si>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</si>
  <si>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</si>
  <si>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</si>
  <si>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</si>
  <si>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</si>
  <si>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</si>
  <si>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</si>
  <si>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</si>
  <si>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</si>
  <si>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</si>
  <si>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</si>
  <si>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</si>
  <si>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Deuda Externa a Largo Plazo</t>
  </si>
  <si>
    <t>- Amortizacion de Prestamos a Largo Plazo</t>
  </si>
  <si>
    <t>- Convers. Deuda a Largo Plazo en a Corto Plazo</t>
  </si>
  <si>
    <t>Disminución del Patrimonio</t>
  </si>
  <si>
    <t>Contribución para Aplic. Financieras</t>
  </si>
  <si>
    <t>Gastos Figurativos para Aplicaciones Financieras</t>
  </si>
  <si>
    <t>XVI -</t>
  </si>
  <si>
    <t>FINANCIAMIENTO NETO (XIII+XIV-XV)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</si>
  <si>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</si>
  <si>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</si>
  <si>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</si>
  <si>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</si>
  <si>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</si>
  <si>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</si>
  <si>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</si>
  <si>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</si>
  <si>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</si>
  <si>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</si>
  <si>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I.A) DATOS DEL MES DE JUNIO DE 2014</t>
  </si>
  <si>
    <t>(2)Corresponde a la ejecución del mes de Junio de 2013.</t>
  </si>
  <si>
    <t>(3)Corresponde a la ejecución presupuestaria del mes de Junio  de 2014</t>
  </si>
  <si>
    <t>(4)Corresponde a la ejecución del mes de Junio de 2013</t>
  </si>
  <si>
    <t>(5)Corresponde a la ejecución presupuestaria del mes de Junio de 2014.</t>
  </si>
  <si>
    <t>I.B) DATOS ACUMULADOS AL MES DE JUNIO DE 2014</t>
  </si>
  <si>
    <t>(2)Corresponde a la ejecución acumulada al mes de Junio de 2013.</t>
  </si>
  <si>
    <t>(3)Corresponde a la ejecución presupuestaria acumulada al mes de Junio  de 2014</t>
  </si>
  <si>
    <t>(4)Corresponde a la ejecución acumulada al mes de Junio de 2013</t>
  </si>
  <si>
    <t>(5)Corresponde a la ejecución presupuestaria acumulada al mes de Junio de 2014.</t>
  </si>
  <si>
    <t>II-A) DATOS DEL MES DE JUNIO DE 2014</t>
  </si>
  <si>
    <t>(2) Ejecución presupuestaria del mes de Junio 2014 (Incluye déficit de la Caja de Jubilaciones y Pens.)</t>
  </si>
  <si>
    <t>(3) Cifras de la ejecución presupuestaria del mes de Junio de 2013.</t>
  </si>
  <si>
    <t>(2) Ejecución presupuestaria del mes de Junio 2014.(Incluye déficit de la Caja de Jubilaciones y Pens.)</t>
  </si>
  <si>
    <t>II-B) DATOS ACUMULADOS AL MES DE JUNIO DE 2014</t>
  </si>
  <si>
    <t>(2) Ejecución presupuestaria acumulada al mes de Junio 2014 (Incluye déficit de la Caja de Jubilaciones y Pens.)</t>
  </si>
  <si>
    <t>(3) Cifras de la ejecución presupuestaria acumulada al mes de Junio de 2013.</t>
  </si>
  <si>
    <t>(1) Corresponde a la ejecución acumulada al mes de Junio de 2014.</t>
  </si>
  <si>
    <t>(2) Cifras de ejecución acumulada al mes de Junio de 2013.</t>
  </si>
  <si>
    <t>Ejecución presupuestaria acumulada al mes de Junio 2014.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</si>
</sst>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zoomScalePageLayoutView="0" workbookViewId="0" topLeftCell="A109">
      <selection activeCell="A113" sqref="A113:IV115"/>
    </sheetView>
  </sheetViews>
  <sheetFormatPr defaultColWidth="9.140625" defaultRowHeight="15"/>
  <cols>
    <col min="1" max="1" width="39.28125" style="0" customWidth="1"/>
    <col min="2" max="3" width="16.28125" style="0" customWidth="1"/>
    <col min="4" max="4" width="15.7109375" style="0" customWidth="1"/>
    <col min="5" max="5" width="17.14062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212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90</v>
      </c>
      <c r="C6" s="6" t="s">
        <v>85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f>SUM(B8:B11)</f>
        <v>52371.54000000001</v>
      </c>
      <c r="C7" s="30">
        <f>SUM(C8:C11)</f>
        <v>5640.3</v>
      </c>
      <c r="D7" s="30">
        <f>+C7/$C$16*100</f>
        <v>97.14923499046644</v>
      </c>
      <c r="E7" s="30">
        <v>4164.16</v>
      </c>
      <c r="F7" s="23"/>
      <c r="G7" s="24"/>
    </row>
    <row r="8" spans="1:8" ht="16.5" customHeight="1">
      <c r="A8" s="4" t="s">
        <v>4</v>
      </c>
      <c r="B8" s="29">
        <v>37068.23</v>
      </c>
      <c r="C8" s="29">
        <v>3860.9</v>
      </c>
      <c r="D8" s="29">
        <f aca="true" t="shared" si="0" ref="D8:D16">+C8/$C$16*100</f>
        <v>66.5006260969615</v>
      </c>
      <c r="E8" s="29">
        <v>2910.44</v>
      </c>
      <c r="F8" s="25"/>
      <c r="G8" s="26"/>
      <c r="H8" s="41"/>
    </row>
    <row r="9" spans="1:8" ht="16.5" customHeight="1">
      <c r="A9" s="4" t="s">
        <v>5</v>
      </c>
      <c r="B9" s="29">
        <v>9527.25</v>
      </c>
      <c r="C9" s="29">
        <v>1163.36</v>
      </c>
      <c r="D9" s="29">
        <f t="shared" si="0"/>
        <v>20.037858627822818</v>
      </c>
      <c r="E9" s="29">
        <v>834.58</v>
      </c>
      <c r="F9" s="25"/>
      <c r="G9" s="26"/>
      <c r="H9" s="41"/>
    </row>
    <row r="10" spans="1:8" ht="16.5" customHeight="1">
      <c r="A10" s="4" t="s">
        <v>6</v>
      </c>
      <c r="B10" s="29">
        <v>2992.84</v>
      </c>
      <c r="C10" s="29">
        <v>319.58</v>
      </c>
      <c r="D10" s="29">
        <f t="shared" si="0"/>
        <v>5.504486023483373</v>
      </c>
      <c r="E10" s="29">
        <v>236.82</v>
      </c>
      <c r="F10" s="25"/>
      <c r="G10" s="26"/>
      <c r="H10" s="41"/>
    </row>
    <row r="11" spans="1:8" ht="16.5" customHeight="1">
      <c r="A11" s="4" t="s">
        <v>7</v>
      </c>
      <c r="B11" s="29">
        <f>52371.54-49588.32</f>
        <v>2783.220000000001</v>
      </c>
      <c r="C11" s="29">
        <v>296.46</v>
      </c>
      <c r="D11" s="29">
        <f t="shared" si="0"/>
        <v>5.106264242198763</v>
      </c>
      <c r="E11" s="29">
        <v>182.32</v>
      </c>
      <c r="F11" s="25"/>
      <c r="G11" s="26"/>
      <c r="H11" s="41"/>
    </row>
    <row r="12" spans="1:7" ht="16.5" customHeight="1">
      <c r="A12" s="9" t="s">
        <v>8</v>
      </c>
      <c r="B12" s="30">
        <f>SUM(B13:B15)</f>
        <v>1520.75</v>
      </c>
      <c r="C12" s="30">
        <f>SUM(C13:C15)</f>
        <v>165.51</v>
      </c>
      <c r="D12" s="30">
        <f t="shared" si="0"/>
        <v>2.850765009533553</v>
      </c>
      <c r="E12" s="30">
        <v>81.67</v>
      </c>
      <c r="F12" s="23"/>
      <c r="G12" s="24"/>
    </row>
    <row r="13" spans="1:8" ht="16.5" customHeight="1">
      <c r="A13" s="4" t="s">
        <v>9</v>
      </c>
      <c r="B13" s="29">
        <v>0</v>
      </c>
      <c r="C13" s="29"/>
      <c r="D13" s="29">
        <f t="shared" si="0"/>
        <v>0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v>1417.08</v>
      </c>
      <c r="C14" s="29">
        <v>155.92</v>
      </c>
      <c r="D14" s="29">
        <f t="shared" si="0"/>
        <v>2.685585646102783</v>
      </c>
      <c r="E14" s="29">
        <v>74.19</v>
      </c>
      <c r="F14" s="25"/>
      <c r="G14" s="26"/>
      <c r="H14" s="41"/>
    </row>
    <row r="15" spans="1:8" ht="16.5" customHeight="1">
      <c r="A15" s="4" t="s">
        <v>11</v>
      </c>
      <c r="B15" s="29">
        <f>1520.75-1417.08</f>
        <v>103.67000000000007</v>
      </c>
      <c r="C15" s="29">
        <v>9.59</v>
      </c>
      <c r="D15" s="29">
        <f t="shared" si="0"/>
        <v>0.1651793634307702</v>
      </c>
      <c r="E15" s="29">
        <v>7.48</v>
      </c>
      <c r="F15" s="25"/>
      <c r="G15" s="26"/>
      <c r="H15" s="41"/>
    </row>
    <row r="16" spans="1:7" ht="16.5" customHeight="1">
      <c r="A16" s="10" t="s">
        <v>13</v>
      </c>
      <c r="B16" s="32">
        <f>+B12+B7</f>
        <v>53892.29000000001</v>
      </c>
      <c r="C16" s="32">
        <f>+C12+C7</f>
        <v>5805.81</v>
      </c>
      <c r="D16" s="32">
        <f t="shared" si="0"/>
        <v>100</v>
      </c>
      <c r="E16" s="32">
        <v>4245.83</v>
      </c>
      <c r="F16" s="23"/>
      <c r="G16" s="24"/>
    </row>
    <row r="17" spans="1:6" ht="33.75" customHeight="1">
      <c r="A17" s="117" t="s">
        <v>14</v>
      </c>
      <c r="B17" s="117"/>
      <c r="C17" s="117"/>
      <c r="D17" s="117"/>
      <c r="E17" s="117"/>
      <c r="F17" s="20"/>
    </row>
    <row r="18" spans="1:6" ht="16.5" customHeight="1">
      <c r="A18" s="118" t="s">
        <v>213</v>
      </c>
      <c r="B18" s="118"/>
      <c r="C18" s="118"/>
      <c r="D18" s="118"/>
      <c r="E18" s="118"/>
      <c r="F18" s="33"/>
    </row>
    <row r="19" spans="1:6" ht="16.5" customHeight="1">
      <c r="A19" t="s">
        <v>214</v>
      </c>
      <c r="B19" s="33"/>
      <c r="C19" s="33"/>
      <c r="D19" s="33"/>
      <c r="E19" s="33"/>
      <c r="F19" s="33"/>
    </row>
    <row r="20" spans="1:6" ht="16.5" customHeight="1">
      <c r="A20" t="s">
        <v>91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205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JUNIO DE 2014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93</v>
      </c>
      <c r="C30" s="6" t="s">
        <v>92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f>+B32+B38</f>
        <v>37068.23000000001</v>
      </c>
      <c r="C31" s="30">
        <f>+C32+C38</f>
        <v>3860.9000000000005</v>
      </c>
      <c r="D31" s="30">
        <f aca="true" t="shared" si="1" ref="D31:D48">+C31/$C$49*100</f>
        <v>66.5006260969615</v>
      </c>
      <c r="E31" s="30">
        <v>2910.44</v>
      </c>
      <c r="F31" s="28"/>
    </row>
    <row r="32" spans="1:6" ht="16.5" customHeight="1">
      <c r="A32" s="4" t="s">
        <v>61</v>
      </c>
      <c r="B32" s="29">
        <f>SUM(B33:B37)</f>
        <v>13044.080000000002</v>
      </c>
      <c r="C32" s="29">
        <f>SUM(C33:C37)</f>
        <v>1365.0100000000002</v>
      </c>
      <c r="D32" s="29">
        <f t="shared" si="1"/>
        <v>23.5111035324959</v>
      </c>
      <c r="E32" s="29">
        <v>1008.5500000000001</v>
      </c>
      <c r="F32" s="28"/>
    </row>
    <row r="33" spans="1:6" ht="16.5" customHeight="1">
      <c r="A33" s="4" t="s">
        <v>62</v>
      </c>
      <c r="B33" s="29">
        <v>10334.34</v>
      </c>
      <c r="C33" s="29">
        <v>1053.48</v>
      </c>
      <c r="D33" s="29">
        <f t="shared" si="1"/>
        <v>18.145271719191637</v>
      </c>
      <c r="E33" s="29">
        <v>781.98</v>
      </c>
      <c r="F33" s="28"/>
    </row>
    <row r="34" spans="1:6" ht="16.5" customHeight="1">
      <c r="A34" s="4" t="s">
        <v>63</v>
      </c>
      <c r="B34" s="29">
        <v>90.09</v>
      </c>
      <c r="C34" s="29">
        <v>14.64</v>
      </c>
      <c r="D34" s="29">
        <f t="shared" si="1"/>
        <v>0.2521611971456179</v>
      </c>
      <c r="E34" s="29">
        <v>10.87</v>
      </c>
      <c r="F34" s="28"/>
    </row>
    <row r="35" spans="1:6" ht="16.5" customHeight="1">
      <c r="A35" s="4" t="s">
        <v>64</v>
      </c>
      <c r="B35" s="29">
        <v>1116.04</v>
      </c>
      <c r="C35" s="29">
        <v>154.49</v>
      </c>
      <c r="D35" s="29">
        <f t="shared" si="1"/>
        <v>2.6609551466548163</v>
      </c>
      <c r="E35" s="29">
        <v>103.97</v>
      </c>
      <c r="F35" s="28"/>
    </row>
    <row r="36" spans="1:6" ht="16.5" customHeight="1">
      <c r="A36" s="4" t="s">
        <v>65</v>
      </c>
      <c r="B36" s="29">
        <v>1481.69</v>
      </c>
      <c r="C36" s="29">
        <v>139.19</v>
      </c>
      <c r="D36" s="29">
        <f t="shared" si="1"/>
        <v>2.39742602668706</v>
      </c>
      <c r="E36" s="29">
        <v>107.52</v>
      </c>
      <c r="F36" s="28"/>
    </row>
    <row r="37" spans="1:6" ht="16.5" customHeight="1">
      <c r="A37" s="4" t="s">
        <v>66</v>
      </c>
      <c r="B37" s="29">
        <f>20.81+1.11</f>
        <v>21.919999999999998</v>
      </c>
      <c r="C37" s="29">
        <v>3.21</v>
      </c>
      <c r="D37" s="29">
        <f t="shared" si="1"/>
        <v>0.05528944281676458</v>
      </c>
      <c r="E37" s="29">
        <v>4.21</v>
      </c>
      <c r="F37" s="28"/>
    </row>
    <row r="38" spans="1:6" ht="16.5" customHeight="1">
      <c r="A38" s="4" t="s">
        <v>67</v>
      </c>
      <c r="B38" s="29">
        <f>SUM(B39:B45)</f>
        <v>24024.150000000005</v>
      </c>
      <c r="C38" s="29">
        <f>SUM(C39:C45)</f>
        <v>2495.8900000000003</v>
      </c>
      <c r="D38" s="29">
        <f t="shared" si="1"/>
        <v>42.9895225644656</v>
      </c>
      <c r="E38" s="29">
        <v>1901.89</v>
      </c>
      <c r="F38" s="28"/>
    </row>
    <row r="39" spans="1:6" ht="16.5" customHeight="1">
      <c r="A39" s="4" t="s">
        <v>68</v>
      </c>
      <c r="B39" s="29">
        <v>9583.54</v>
      </c>
      <c r="C39" s="29">
        <v>1272.9</v>
      </c>
      <c r="D39" s="29">
        <f t="shared" si="1"/>
        <v>21.92458933378805</v>
      </c>
      <c r="E39" s="29">
        <v>946.69</v>
      </c>
      <c r="F39" s="28"/>
    </row>
    <row r="40" spans="1:6" ht="16.5" customHeight="1">
      <c r="A40" s="4" t="s">
        <v>69</v>
      </c>
      <c r="B40" s="29">
        <v>676.73</v>
      </c>
      <c r="C40" s="29">
        <v>104.91</v>
      </c>
      <c r="D40" s="29">
        <f t="shared" si="1"/>
        <v>1.8069830049553808</v>
      </c>
      <c r="E40" s="29">
        <v>78.55</v>
      </c>
      <c r="F40" s="28"/>
    </row>
    <row r="41" spans="1:6" ht="16.5" customHeight="1">
      <c r="A41" s="4" t="s">
        <v>70</v>
      </c>
      <c r="B41" s="29">
        <v>10968.43</v>
      </c>
      <c r="C41" s="29">
        <v>870.39</v>
      </c>
      <c r="D41" s="29">
        <f t="shared" si="1"/>
        <v>14.991706583577486</v>
      </c>
      <c r="E41" s="29">
        <v>684.35</v>
      </c>
      <c r="F41" s="28"/>
    </row>
    <row r="42" spans="1:6" ht="16.5" customHeight="1">
      <c r="A42" s="4" t="s">
        <v>71</v>
      </c>
      <c r="B42" s="29">
        <v>833.15</v>
      </c>
      <c r="C42" s="29">
        <v>70.17</v>
      </c>
      <c r="D42" s="29">
        <f t="shared" si="1"/>
        <v>1.208616885499181</v>
      </c>
      <c r="E42" s="29">
        <v>51.44</v>
      </c>
      <c r="F42" s="28"/>
    </row>
    <row r="43" spans="1:6" ht="16.5" customHeight="1">
      <c r="A43" s="4" t="s">
        <v>72</v>
      </c>
      <c r="B43" s="29">
        <v>591.18</v>
      </c>
      <c r="C43" s="29">
        <v>58.6</v>
      </c>
      <c r="D43" s="29">
        <f t="shared" si="1"/>
        <v>1.009333753601995</v>
      </c>
      <c r="E43" s="29">
        <v>42.27</v>
      </c>
      <c r="F43" s="28"/>
    </row>
    <row r="44" spans="1:6" ht="16.5" customHeight="1">
      <c r="A44" s="4" t="s">
        <v>73</v>
      </c>
      <c r="B44" s="29">
        <v>171.49</v>
      </c>
      <c r="C44" s="29">
        <v>11.79</v>
      </c>
      <c r="D44" s="29">
        <f t="shared" si="1"/>
        <v>0.20307243950456522</v>
      </c>
      <c r="E44" s="29">
        <v>11.79</v>
      </c>
      <c r="F44" s="28"/>
    </row>
    <row r="45" spans="1:6" ht="16.5" customHeight="1">
      <c r="A45" s="4" t="s">
        <v>66</v>
      </c>
      <c r="B45" s="29">
        <v>1199.63</v>
      </c>
      <c r="C45" s="29">
        <v>107.13</v>
      </c>
      <c r="D45" s="29">
        <f t="shared" si="1"/>
        <v>1.8452205635389376</v>
      </c>
      <c r="E45" s="29">
        <v>86.8</v>
      </c>
      <c r="F45" s="28"/>
    </row>
    <row r="46" spans="1:6" ht="18" customHeight="1">
      <c r="A46" s="9" t="s">
        <v>99</v>
      </c>
      <c r="B46" s="30">
        <v>2992.84</v>
      </c>
      <c r="C46" s="30">
        <v>319.58</v>
      </c>
      <c r="D46" s="30">
        <f t="shared" si="1"/>
        <v>5.504486023483373</v>
      </c>
      <c r="E46" s="30">
        <v>236.82</v>
      </c>
      <c r="F46" s="28"/>
    </row>
    <row r="47" spans="1:6" ht="30">
      <c r="A47" s="34" t="s">
        <v>74</v>
      </c>
      <c r="B47" s="36">
        <f>53892.29-40109.82</f>
        <v>13782.470000000001</v>
      </c>
      <c r="C47" s="36">
        <f>5805.81-4190.34</f>
        <v>1615.4700000000003</v>
      </c>
      <c r="D47" s="36">
        <f t="shared" si="1"/>
        <v>27.82505800224258</v>
      </c>
      <c r="E47" s="36">
        <f>1335.39-236.82</f>
        <v>1098.5700000000002</v>
      </c>
      <c r="F47" s="28"/>
    </row>
    <row r="48" spans="1:6" ht="19.5" customHeight="1">
      <c r="A48" s="35" t="s">
        <v>75</v>
      </c>
      <c r="B48" s="36">
        <f>0.82+47.93</f>
        <v>48.75</v>
      </c>
      <c r="C48" s="36">
        <f>12.07-2.21</f>
        <v>9.86</v>
      </c>
      <c r="D48" s="36">
        <f t="shared" si="1"/>
        <v>0.1698298773125541</v>
      </c>
      <c r="E48" s="36">
        <v>0</v>
      </c>
      <c r="F48" s="28"/>
    </row>
    <row r="49" spans="1:6" ht="19.5" customHeight="1">
      <c r="A49" s="37" t="s">
        <v>76</v>
      </c>
      <c r="B49" s="36">
        <f>+B47+B48+B31+B46</f>
        <v>53892.29000000001</v>
      </c>
      <c r="C49" s="36">
        <f>+C47+C48+C31+C46</f>
        <v>5805.81</v>
      </c>
      <c r="D49" s="36">
        <f>+C49/$C$49*100</f>
        <v>100</v>
      </c>
      <c r="E49" s="36">
        <f>+E47+E48+E31+E46</f>
        <v>4245.83</v>
      </c>
      <c r="F49" s="28"/>
    </row>
    <row r="50" spans="1:5" ht="50.25" customHeight="1">
      <c r="A50" s="117" t="s">
        <v>100</v>
      </c>
      <c r="B50" s="117"/>
      <c r="C50" s="117"/>
      <c r="D50" s="117"/>
      <c r="E50" s="117"/>
    </row>
    <row r="51" spans="1:5" ht="16.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16.5" customHeight="1">
      <c r="A53" t="s">
        <v>215</v>
      </c>
      <c r="B53" s="33"/>
      <c r="C53" s="33"/>
      <c r="D53" s="33"/>
      <c r="E53" s="33"/>
    </row>
    <row r="54" ht="16.5" customHeight="1">
      <c r="A54" t="s">
        <v>216</v>
      </c>
    </row>
    <row r="55" ht="15">
      <c r="A55" t="s">
        <v>94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217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5.5">
      <c r="A65" s="5" t="s">
        <v>1</v>
      </c>
      <c r="B65" s="6" t="s">
        <v>90</v>
      </c>
      <c r="C65" s="6" t="s">
        <v>85</v>
      </c>
      <c r="D65" s="6" t="s">
        <v>12</v>
      </c>
      <c r="E65" s="6" t="s">
        <v>80</v>
      </c>
    </row>
    <row r="66" spans="1:5" ht="15">
      <c r="A66" s="9" t="s">
        <v>3</v>
      </c>
      <c r="B66" s="30">
        <f>SUM(B67:B70)</f>
        <v>52371.54000000001</v>
      </c>
      <c r="C66" s="30">
        <f>SUM(C67:C70)</f>
        <v>28111.63</v>
      </c>
      <c r="D66" s="30">
        <f>+C66/$C$75*100</f>
        <v>97.12437314188284</v>
      </c>
      <c r="E66" s="30">
        <v>20791.940000000002</v>
      </c>
    </row>
    <row r="67" spans="1:5" ht="15">
      <c r="A67" s="4" t="s">
        <v>4</v>
      </c>
      <c r="B67" s="29">
        <v>37068.23</v>
      </c>
      <c r="C67" s="29">
        <v>19986.64</v>
      </c>
      <c r="D67" s="29">
        <f>+C67/$C$75*100</f>
        <v>69.0529108846581</v>
      </c>
      <c r="E67" s="29">
        <v>14839.38</v>
      </c>
    </row>
    <row r="68" spans="1:5" ht="15">
      <c r="A68" s="4" t="s">
        <v>5</v>
      </c>
      <c r="B68" s="29">
        <v>9527.25</v>
      </c>
      <c r="C68" s="29">
        <v>4885.75</v>
      </c>
      <c r="D68" s="29">
        <f aca="true" t="shared" si="2" ref="D68:D75">+C68/$C$75*100</f>
        <v>16.880038833676814</v>
      </c>
      <c r="E68" s="29">
        <v>3631.57</v>
      </c>
    </row>
    <row r="69" spans="1:5" ht="15">
      <c r="A69" s="4" t="s">
        <v>6</v>
      </c>
      <c r="B69" s="29">
        <v>2992.84</v>
      </c>
      <c r="C69" s="29">
        <v>1750.24</v>
      </c>
      <c r="D69" s="29">
        <f t="shared" si="2"/>
        <v>6.046997731823058</v>
      </c>
      <c r="E69" s="29">
        <v>1378.99</v>
      </c>
    </row>
    <row r="70" spans="1:5" ht="15">
      <c r="A70" s="4" t="s">
        <v>7</v>
      </c>
      <c r="B70" s="29">
        <f>52371.54-49588.32</f>
        <v>2783.220000000001</v>
      </c>
      <c r="C70" s="29">
        <v>1489</v>
      </c>
      <c r="D70" s="29">
        <f t="shared" si="2"/>
        <v>5.144425691724868</v>
      </c>
      <c r="E70" s="29">
        <v>942</v>
      </c>
    </row>
    <row r="71" spans="1:5" ht="15">
      <c r="A71" s="9" t="s">
        <v>8</v>
      </c>
      <c r="B71" s="30">
        <f>SUM(B72:B74)</f>
        <v>1520.75</v>
      </c>
      <c r="C71" s="30">
        <f>SUM(C72:C74)</f>
        <v>832.3199999999999</v>
      </c>
      <c r="D71" s="30">
        <f t="shared" si="2"/>
        <v>2.875626858117154</v>
      </c>
      <c r="E71" s="30">
        <v>506.01000000000005</v>
      </c>
    </row>
    <row r="72" spans="1:5" ht="15">
      <c r="A72" s="4" t="s">
        <v>9</v>
      </c>
      <c r="B72" s="29">
        <v>0</v>
      </c>
      <c r="C72" s="29"/>
      <c r="D72" s="29">
        <f t="shared" si="2"/>
        <v>0</v>
      </c>
      <c r="E72" s="29">
        <v>0.05</v>
      </c>
    </row>
    <row r="73" spans="1:5" ht="15">
      <c r="A73" s="4" t="s">
        <v>10</v>
      </c>
      <c r="B73" s="29">
        <v>1417.08</v>
      </c>
      <c r="C73" s="29">
        <v>778.13</v>
      </c>
      <c r="D73" s="29">
        <f t="shared" si="2"/>
        <v>2.688402930491519</v>
      </c>
      <c r="E73" s="29">
        <v>460.98</v>
      </c>
    </row>
    <row r="74" spans="1:5" ht="15">
      <c r="A74" s="4" t="s">
        <v>11</v>
      </c>
      <c r="B74" s="29">
        <f>1520.75-1417.08</f>
        <v>103.67000000000007</v>
      </c>
      <c r="C74" s="29">
        <v>54.19</v>
      </c>
      <c r="D74" s="29">
        <f t="shared" si="2"/>
        <v>0.18722392762563503</v>
      </c>
      <c r="E74" s="29">
        <v>44.98</v>
      </c>
    </row>
    <row r="75" spans="1:5" ht="15">
      <c r="A75" s="10" t="s">
        <v>13</v>
      </c>
      <c r="B75" s="32">
        <f>+B71+B66</f>
        <v>53892.29000000001</v>
      </c>
      <c r="C75" s="32">
        <f>+C71+C66</f>
        <v>28943.95</v>
      </c>
      <c r="D75" s="32">
        <f t="shared" si="2"/>
        <v>100</v>
      </c>
      <c r="E75" s="32">
        <v>21297.95</v>
      </c>
    </row>
    <row r="76" spans="1:5" ht="31.5" customHeight="1">
      <c r="A76" s="117" t="s">
        <v>14</v>
      </c>
      <c r="B76" s="117"/>
      <c r="C76" s="117"/>
      <c r="D76" s="117"/>
      <c r="E76" s="117"/>
    </row>
    <row r="77" spans="1:5" ht="15">
      <c r="A77" s="118" t="s">
        <v>218</v>
      </c>
      <c r="B77" s="118"/>
      <c r="C77" s="118"/>
      <c r="D77" s="118"/>
      <c r="E77" s="118"/>
    </row>
    <row r="78" spans="1:5" ht="15">
      <c r="A78" t="s">
        <v>219</v>
      </c>
      <c r="B78" s="50"/>
      <c r="C78" s="50"/>
      <c r="D78" s="50"/>
      <c r="E78" s="50"/>
    </row>
    <row r="79" spans="1:5" ht="15">
      <c r="A79" t="s">
        <v>91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JUNIO DE 2014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25.5">
      <c r="A89" s="5" t="s">
        <v>1</v>
      </c>
      <c r="B89" s="6" t="s">
        <v>93</v>
      </c>
      <c r="C89" s="6" t="s">
        <v>92</v>
      </c>
      <c r="D89" s="6" t="s">
        <v>12</v>
      </c>
      <c r="E89" s="6" t="s">
        <v>79</v>
      </c>
    </row>
    <row r="90" spans="1:5" ht="15">
      <c r="A90" s="9" t="s">
        <v>60</v>
      </c>
      <c r="B90" s="30">
        <f>+B91+B97</f>
        <v>37068.23000000001</v>
      </c>
      <c r="C90" s="30">
        <f>+C91+C97</f>
        <v>19986.638</v>
      </c>
      <c r="D90" s="30">
        <f>+C90/$C$108*100</f>
        <v>69.0529087462429</v>
      </c>
      <c r="E90" s="30">
        <v>14840.380000000001</v>
      </c>
    </row>
    <row r="91" spans="1:5" ht="15">
      <c r="A91" s="4" t="s">
        <v>61</v>
      </c>
      <c r="B91" s="29">
        <f>SUM(B92:B96)</f>
        <v>13044.080000000002</v>
      </c>
      <c r="C91" s="29">
        <f>SUM(C92:C96)</f>
        <v>7193.030000000001</v>
      </c>
      <c r="D91" s="29">
        <f>+C91/$C$108*100</f>
        <v>24.851585554258186</v>
      </c>
      <c r="E91" s="29">
        <v>5415.43</v>
      </c>
    </row>
    <row r="92" spans="1:5" ht="15">
      <c r="A92" s="4" t="s">
        <v>62</v>
      </c>
      <c r="B92" s="29">
        <v>10334.34</v>
      </c>
      <c r="C92" s="29">
        <v>5645.89</v>
      </c>
      <c r="D92" s="29">
        <f aca="true" t="shared" si="3" ref="D92:D108">+C92/$C$108*100</f>
        <v>19.506288499412726</v>
      </c>
      <c r="E92" s="29">
        <v>4172.76</v>
      </c>
    </row>
    <row r="93" spans="1:5" ht="15">
      <c r="A93" s="4" t="s">
        <v>63</v>
      </c>
      <c r="B93" s="29">
        <v>90.09</v>
      </c>
      <c r="C93" s="29">
        <v>56.65</v>
      </c>
      <c r="D93" s="29">
        <f t="shared" si="3"/>
        <v>0.19572312664464434</v>
      </c>
      <c r="E93" s="29">
        <v>44.59</v>
      </c>
    </row>
    <row r="94" spans="1:5" ht="15">
      <c r="A94" s="4" t="s">
        <v>64</v>
      </c>
      <c r="B94" s="29">
        <v>1116.04</v>
      </c>
      <c r="C94" s="29">
        <v>731.01</v>
      </c>
      <c r="D94" s="29">
        <f t="shared" si="3"/>
        <v>2.5256056982965833</v>
      </c>
      <c r="E94" s="29">
        <v>593.71</v>
      </c>
    </row>
    <row r="95" spans="1:5" ht="15">
      <c r="A95" s="4" t="s">
        <v>65</v>
      </c>
      <c r="B95" s="29">
        <v>1481.69</v>
      </c>
      <c r="C95" s="29">
        <v>742.34</v>
      </c>
      <c r="D95" s="29">
        <f t="shared" si="3"/>
        <v>2.5647503236255127</v>
      </c>
      <c r="E95" s="29">
        <v>590.8</v>
      </c>
    </row>
    <row r="96" spans="1:5" ht="15">
      <c r="A96" s="4" t="s">
        <v>66</v>
      </c>
      <c r="B96" s="29">
        <f>20.81+1.11</f>
        <v>21.919999999999998</v>
      </c>
      <c r="C96" s="29">
        <v>17.14</v>
      </c>
      <c r="D96" s="29">
        <f t="shared" si="3"/>
        <v>0.05921790627871498</v>
      </c>
      <c r="E96" s="29">
        <v>13.57</v>
      </c>
    </row>
    <row r="97" spans="1:5" ht="15">
      <c r="A97" s="4" t="s">
        <v>67</v>
      </c>
      <c r="B97" s="29">
        <f>SUM(B98:B104)</f>
        <v>24024.150000000005</v>
      </c>
      <c r="C97" s="29">
        <f>SUM(C98:C104)</f>
        <v>12793.608</v>
      </c>
      <c r="D97" s="29">
        <f t="shared" si="3"/>
        <v>44.20132319198473</v>
      </c>
      <c r="E97" s="29">
        <v>9424.95</v>
      </c>
    </row>
    <row r="98" spans="1:5" ht="15">
      <c r="A98" s="4" t="s">
        <v>68</v>
      </c>
      <c r="B98" s="29">
        <v>9583.54</v>
      </c>
      <c r="C98" s="29">
        <v>5411.86</v>
      </c>
      <c r="D98" s="29">
        <f t="shared" si="3"/>
        <v>18.697725686903528</v>
      </c>
      <c r="E98" s="29">
        <v>3885.86</v>
      </c>
    </row>
    <row r="99" spans="1:5" ht="15">
      <c r="A99" s="4" t="s">
        <v>69</v>
      </c>
      <c r="B99" s="29">
        <v>676.73</v>
      </c>
      <c r="C99" s="29">
        <v>445.74</v>
      </c>
      <c r="D99" s="29">
        <f t="shared" si="3"/>
        <v>1.540011058615777</v>
      </c>
      <c r="E99" s="29">
        <v>316.43</v>
      </c>
    </row>
    <row r="100" spans="1:5" ht="15">
      <c r="A100" s="4" t="s">
        <v>70</v>
      </c>
      <c r="B100" s="29">
        <v>10968.43</v>
      </c>
      <c r="C100" s="29">
        <v>5492.64</v>
      </c>
      <c r="D100" s="29">
        <f t="shared" si="3"/>
        <v>18.976816846133087</v>
      </c>
      <c r="E100" s="29">
        <v>4070.28</v>
      </c>
    </row>
    <row r="101" spans="1:5" ht="15">
      <c r="A101" s="4" t="s">
        <v>71</v>
      </c>
      <c r="B101" s="29">
        <v>833.15</v>
      </c>
      <c r="C101" s="29">
        <v>436.73</v>
      </c>
      <c r="D101" s="29">
        <f t="shared" si="3"/>
        <v>1.508881925851995</v>
      </c>
      <c r="E101" s="29">
        <v>319.77</v>
      </c>
    </row>
    <row r="102" spans="1:5" ht="15">
      <c r="A102" s="4" t="s">
        <v>72</v>
      </c>
      <c r="B102" s="29">
        <v>591.18</v>
      </c>
      <c r="C102" s="29">
        <v>283.8</v>
      </c>
      <c r="D102" s="29">
        <f t="shared" si="3"/>
        <v>0.9805158577537523</v>
      </c>
      <c r="E102" s="29">
        <v>231.51</v>
      </c>
    </row>
    <row r="103" spans="1:5" ht="15">
      <c r="A103" s="4" t="s">
        <v>73</v>
      </c>
      <c r="B103" s="29">
        <v>171.49</v>
      </c>
      <c r="C103" s="29">
        <v>100.754</v>
      </c>
      <c r="D103" s="29">
        <f t="shared" si="3"/>
        <v>0.3481004042710414</v>
      </c>
      <c r="E103" s="29">
        <v>100.75</v>
      </c>
    </row>
    <row r="104" spans="1:5" ht="15">
      <c r="A104" s="4" t="s">
        <v>66</v>
      </c>
      <c r="B104" s="29">
        <v>1199.63</v>
      </c>
      <c r="C104" s="29">
        <v>622.084</v>
      </c>
      <c r="D104" s="29">
        <f t="shared" si="3"/>
        <v>2.1492714124555503</v>
      </c>
      <c r="E104" s="29">
        <v>500.35</v>
      </c>
    </row>
    <row r="105" spans="1:5" ht="21.75" customHeight="1">
      <c r="A105" s="9" t="s">
        <v>99</v>
      </c>
      <c r="B105" s="30">
        <v>2992.84</v>
      </c>
      <c r="C105" s="30">
        <v>1750.24</v>
      </c>
      <c r="D105" s="30">
        <f t="shared" si="3"/>
        <v>6.046998149665001</v>
      </c>
      <c r="E105" s="30">
        <v>1378.99</v>
      </c>
    </row>
    <row r="106" spans="1:5" ht="30">
      <c r="A106" s="34" t="s">
        <v>74</v>
      </c>
      <c r="B106" s="36">
        <f>53892.29-40109.82</f>
        <v>13782.470000000001</v>
      </c>
      <c r="C106" s="36">
        <f>28943.95-21748.95</f>
        <v>7195</v>
      </c>
      <c r="D106" s="36">
        <f t="shared" si="3"/>
        <v>24.858391813031172</v>
      </c>
      <c r="E106" s="36">
        <f>6453.07-1378.99</f>
        <v>5074.08</v>
      </c>
    </row>
    <row r="107" spans="1:5" ht="26.25" customHeight="1">
      <c r="A107" s="35" t="s">
        <v>75</v>
      </c>
      <c r="B107" s="36">
        <f>0.82+47.93</f>
        <v>48.75</v>
      </c>
      <c r="C107" s="36">
        <v>12.07</v>
      </c>
      <c r="D107" s="36">
        <f t="shared" si="3"/>
        <v>0.0417012910609154</v>
      </c>
      <c r="E107" s="36">
        <v>4.5</v>
      </c>
    </row>
    <row r="108" spans="1:5" ht="15.75">
      <c r="A108" s="37" t="s">
        <v>76</v>
      </c>
      <c r="B108" s="36">
        <f>+B106+B107+B90+B105</f>
        <v>53892.29000000001</v>
      </c>
      <c r="C108" s="36">
        <f>+C106+C107+C90+C105</f>
        <v>28943.948</v>
      </c>
      <c r="D108" s="36">
        <f t="shared" si="3"/>
        <v>100</v>
      </c>
      <c r="E108" s="36">
        <f>+E106+E107+E90+E105</f>
        <v>21297.95</v>
      </c>
    </row>
    <row r="109" spans="1:5" ht="52.5" customHeight="1">
      <c r="A109" s="117" t="s">
        <v>100</v>
      </c>
      <c r="B109" s="117"/>
      <c r="C109" s="117"/>
      <c r="D109" s="117"/>
      <c r="E109" s="117"/>
    </row>
    <row r="110" spans="1:5" ht="15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220</v>
      </c>
      <c r="B112" s="50"/>
      <c r="C112" s="50"/>
      <c r="D112" s="50"/>
      <c r="E112" s="50"/>
    </row>
    <row r="113" ht="15">
      <c r="A113" t="s">
        <v>221</v>
      </c>
    </row>
    <row r="114" ht="15">
      <c r="A114" t="s">
        <v>94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121">
      <selection activeCell="A129" sqref="A129:IV131"/>
    </sheetView>
  </sheetViews>
  <sheetFormatPr defaultColWidth="9.140625" defaultRowHeight="15"/>
  <cols>
    <col min="1" max="1" width="44.8515625" style="0" customWidth="1"/>
    <col min="2" max="5" width="15.710937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222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86</v>
      </c>
      <c r="C6" s="6" t="s">
        <v>89</v>
      </c>
      <c r="D6" s="6" t="s">
        <v>42</v>
      </c>
      <c r="E6" s="6" t="s">
        <v>95</v>
      </c>
      <c r="F6" s="22"/>
      <c r="G6" s="22"/>
    </row>
    <row r="7" spans="1:7" ht="15">
      <c r="A7" s="11" t="s">
        <v>20</v>
      </c>
      <c r="B7" s="30">
        <f>+B8+B9+B13+B14+B15+B16</f>
        <v>48168.850000000006</v>
      </c>
      <c r="C7" s="30">
        <f>+C8+C9+C13+C14+C15+C16</f>
        <v>6025.53</v>
      </c>
      <c r="D7" s="30">
        <f aca="true" t="shared" si="0" ref="D7:D29">+C7/$C$30*100</f>
        <v>94.28178464022731</v>
      </c>
      <c r="E7" s="30">
        <v>4405.1900000000005</v>
      </c>
      <c r="F7" s="27"/>
      <c r="G7" s="38"/>
    </row>
    <row r="8" spans="1:7" ht="15">
      <c r="A8" s="12" t="s">
        <v>21</v>
      </c>
      <c r="B8" s="29">
        <v>21433.69</v>
      </c>
      <c r="C8" s="29">
        <v>2853.846</v>
      </c>
      <c r="D8" s="29">
        <f t="shared" si="0"/>
        <v>44.65427837358277</v>
      </c>
      <c r="E8" s="29">
        <v>2096.8</v>
      </c>
      <c r="F8" s="27"/>
      <c r="G8" s="27"/>
    </row>
    <row r="9" spans="1:7" ht="15">
      <c r="A9" s="12" t="s">
        <v>22</v>
      </c>
      <c r="B9" s="29">
        <f>SUM(B10:B12)</f>
        <v>6527.9000000000015</v>
      </c>
      <c r="C9" s="29">
        <f>SUM(C10:C12)</f>
        <v>652.055</v>
      </c>
      <c r="D9" s="29">
        <f t="shared" si="0"/>
        <v>10.202738860080926</v>
      </c>
      <c r="E9" s="29">
        <v>462.48</v>
      </c>
      <c r="F9" s="27"/>
      <c r="G9" s="27"/>
    </row>
    <row r="10" spans="1:7" ht="15">
      <c r="A10" s="12" t="s">
        <v>23</v>
      </c>
      <c r="B10" s="29">
        <v>1037.16</v>
      </c>
      <c r="C10" s="29">
        <v>98.361</v>
      </c>
      <c r="D10" s="29">
        <f t="shared" si="0"/>
        <v>1.5390597373172819</v>
      </c>
      <c r="E10" s="29">
        <v>63.91</v>
      </c>
      <c r="F10" s="27" t="s">
        <v>88</v>
      </c>
      <c r="G10" s="27"/>
    </row>
    <row r="11" spans="1:7" ht="15">
      <c r="A11" s="12" t="s">
        <v>24</v>
      </c>
      <c r="B11" s="29">
        <v>5699.59</v>
      </c>
      <c r="C11" s="29">
        <v>577.36</v>
      </c>
      <c r="D11" s="29">
        <f t="shared" si="0"/>
        <v>9.033982268760035</v>
      </c>
      <c r="E11" s="29">
        <v>409.44</v>
      </c>
      <c r="F11" s="27"/>
      <c r="G11" s="27"/>
    </row>
    <row r="12" spans="1:7" ht="15">
      <c r="A12" s="12" t="s">
        <v>25</v>
      </c>
      <c r="B12" s="29">
        <f>27961.59-21433.69-6736.75</f>
        <v>-208.84999999999854</v>
      </c>
      <c r="C12" s="29">
        <v>-23.666</v>
      </c>
      <c r="D12" s="29">
        <f t="shared" si="0"/>
        <v>-0.3703031459963887</v>
      </c>
      <c r="E12" s="29">
        <v>-10.87</v>
      </c>
      <c r="F12" s="27"/>
      <c r="G12" s="27"/>
    </row>
    <row r="13" spans="1:7" ht="15">
      <c r="A13" s="12" t="s">
        <v>26</v>
      </c>
      <c r="B13" s="29">
        <v>40.1</v>
      </c>
      <c r="C13" s="29">
        <v>0.627</v>
      </c>
      <c r="D13" s="29">
        <f t="shared" si="0"/>
        <v>0.009810701958072158</v>
      </c>
      <c r="E13" s="29">
        <v>1.21</v>
      </c>
      <c r="F13" s="27"/>
      <c r="G13" s="27"/>
    </row>
    <row r="14" spans="1:7" ht="15">
      <c r="A14" s="12" t="s">
        <v>27</v>
      </c>
      <c r="B14" s="29">
        <v>8527.81</v>
      </c>
      <c r="C14" s="29">
        <v>1266.043</v>
      </c>
      <c r="D14" s="29">
        <f t="shared" si="0"/>
        <v>19.8098413701811</v>
      </c>
      <c r="E14" s="29">
        <v>920.53</v>
      </c>
      <c r="F14" s="27"/>
      <c r="G14" s="27"/>
    </row>
    <row r="15" spans="1:7" ht="15">
      <c r="A15" s="12" t="s">
        <v>28</v>
      </c>
      <c r="B15" s="29">
        <f>27.36+2387.22</f>
        <v>2414.58</v>
      </c>
      <c r="C15" s="29">
        <v>235.809</v>
      </c>
      <c r="D15" s="29">
        <f t="shared" si="0"/>
        <v>3.6897158182313197</v>
      </c>
      <c r="E15" s="29">
        <v>172.77</v>
      </c>
      <c r="F15" s="27"/>
      <c r="G15" s="27"/>
    </row>
    <row r="16" spans="1:7" ht="15">
      <c r="A16" s="12" t="s">
        <v>29</v>
      </c>
      <c r="B16" s="29">
        <f>+B17+B18+B21</f>
        <v>9224.77</v>
      </c>
      <c r="C16" s="29">
        <f>+C17+C18+C21</f>
        <v>1017.15</v>
      </c>
      <c r="D16" s="29">
        <f t="shared" si="0"/>
        <v>15.915399516193135</v>
      </c>
      <c r="E16" s="29">
        <v>751.3999999999999</v>
      </c>
      <c r="F16" s="27"/>
      <c r="G16" s="27"/>
    </row>
    <row r="17" spans="1:7" ht="15">
      <c r="A17" s="12" t="s">
        <v>30</v>
      </c>
      <c r="B17" s="29">
        <v>4335.35</v>
      </c>
      <c r="C17" s="29">
        <v>502.742</v>
      </c>
      <c r="D17" s="29">
        <f t="shared" si="0"/>
        <v>7.866430500486624</v>
      </c>
      <c r="E17" s="29">
        <v>389.09</v>
      </c>
      <c r="F17" s="27"/>
      <c r="G17" s="27"/>
    </row>
    <row r="18" spans="1:7" ht="15">
      <c r="A18" s="12" t="s">
        <v>31</v>
      </c>
      <c r="B18" s="29">
        <f>SUM(B19:B20)</f>
        <v>4591.74</v>
      </c>
      <c r="C18" s="29">
        <f>SUM(C19:C20)</f>
        <v>450.634</v>
      </c>
      <c r="D18" s="29">
        <f t="shared" si="0"/>
        <v>7.051093885444799</v>
      </c>
      <c r="E18" s="29">
        <v>353.5</v>
      </c>
      <c r="F18" s="27"/>
      <c r="G18" s="27"/>
    </row>
    <row r="19" spans="1:7" ht="15">
      <c r="A19" s="12" t="s">
        <v>211</v>
      </c>
      <c r="B19" s="44">
        <f>4414.02</f>
        <v>4414.02</v>
      </c>
      <c r="C19" s="29">
        <v>433.011</v>
      </c>
      <c r="D19" s="29">
        <f t="shared" si="0"/>
        <v>6.775345878096943</v>
      </c>
      <c r="E19" s="29">
        <v>321.85</v>
      </c>
      <c r="F19" s="27"/>
      <c r="G19" s="27"/>
    </row>
    <row r="20" spans="1:7" ht="15">
      <c r="A20" s="12" t="s">
        <v>32</v>
      </c>
      <c r="B20" s="44">
        <f>4591.74-4414.02</f>
        <v>177.71999999999935</v>
      </c>
      <c r="C20" s="29">
        <v>17.623</v>
      </c>
      <c r="D20" s="29">
        <f t="shared" si="0"/>
        <v>0.27574800734785593</v>
      </c>
      <c r="E20" s="29">
        <v>31.65</v>
      </c>
      <c r="F20" s="27"/>
      <c r="G20" s="27"/>
    </row>
    <row r="21" spans="1:7" ht="15">
      <c r="A21" s="12" t="s">
        <v>33</v>
      </c>
      <c r="B21" s="44">
        <f>9224.77-8927.09</f>
        <v>297.6800000000003</v>
      </c>
      <c r="C21" s="29">
        <v>63.774</v>
      </c>
      <c r="D21" s="29">
        <f t="shared" si="0"/>
        <v>0.9978751302617127</v>
      </c>
      <c r="E21" s="29">
        <v>8.81</v>
      </c>
      <c r="F21" s="27"/>
      <c r="G21" s="27"/>
    </row>
    <row r="22" spans="1:7" ht="15">
      <c r="A22" s="13" t="s">
        <v>34</v>
      </c>
      <c r="B22" s="31">
        <f>+B23+B28+B29</f>
        <v>5440.990000000001</v>
      </c>
      <c r="C22" s="31">
        <f>+C23+C28+C29</f>
        <v>365.45</v>
      </c>
      <c r="D22" s="31">
        <f t="shared" si="0"/>
        <v>5.71821535977268</v>
      </c>
      <c r="E22" s="31">
        <v>189.73</v>
      </c>
      <c r="F22" s="27"/>
      <c r="G22" s="27"/>
    </row>
    <row r="23" spans="1:7" ht="15">
      <c r="A23" s="12" t="s">
        <v>35</v>
      </c>
      <c r="B23" s="29">
        <f>SUM(B24:B27)</f>
        <v>3994.05</v>
      </c>
      <c r="C23" s="29">
        <f>SUM(C24:C27)</f>
        <v>207.61</v>
      </c>
      <c r="D23" s="29">
        <f t="shared" si="0"/>
        <v>3.248484582959108</v>
      </c>
      <c r="E23" s="29">
        <v>124.76999999999998</v>
      </c>
      <c r="F23" s="27"/>
      <c r="G23" s="27"/>
    </row>
    <row r="24" spans="1:7" ht="15">
      <c r="A24" s="12" t="s">
        <v>36</v>
      </c>
      <c r="B24" s="29">
        <f>11+60+7</f>
        <v>78</v>
      </c>
      <c r="C24" s="29">
        <v>8.002</v>
      </c>
      <c r="D24" s="29">
        <f t="shared" si="0"/>
        <v>0.1252077146227965</v>
      </c>
      <c r="E24" s="29"/>
      <c r="F24" s="27"/>
      <c r="G24" s="27"/>
    </row>
    <row r="25" spans="1:7" ht="15">
      <c r="A25" s="12" t="s">
        <v>37</v>
      </c>
      <c r="B25" s="29">
        <f>2056.44+741.02+11.1</f>
        <v>2808.56</v>
      </c>
      <c r="C25" s="29">
        <v>117.248</v>
      </c>
      <c r="D25" s="29">
        <f t="shared" si="0"/>
        <v>1.834585619106929</v>
      </c>
      <c r="E25" s="29">
        <v>66.66</v>
      </c>
      <c r="F25" s="27"/>
      <c r="G25" s="27"/>
    </row>
    <row r="26" spans="1:7" ht="15">
      <c r="A26" s="12" t="s">
        <v>38</v>
      </c>
      <c r="B26" s="29">
        <f>565.28+28.19+7.24</f>
        <v>600.71</v>
      </c>
      <c r="C26" s="29">
        <v>30.464</v>
      </c>
      <c r="D26" s="29">
        <f t="shared" si="0"/>
        <v>0.47667180933127623</v>
      </c>
      <c r="E26" s="29">
        <v>24.49</v>
      </c>
      <c r="F26" s="27"/>
      <c r="G26" s="27"/>
    </row>
    <row r="27" spans="1:7" ht="15">
      <c r="A27" s="12" t="s">
        <v>25</v>
      </c>
      <c r="B27" s="29">
        <f>3994.05-3487.27</f>
        <v>506.7800000000002</v>
      </c>
      <c r="C27" s="29">
        <v>51.896</v>
      </c>
      <c r="D27" s="29">
        <f t="shared" si="0"/>
        <v>0.8120194398981064</v>
      </c>
      <c r="E27" s="29">
        <v>33.62</v>
      </c>
      <c r="F27" s="27"/>
      <c r="G27" s="27"/>
    </row>
    <row r="28" spans="1:7" ht="15">
      <c r="A28" s="12" t="s">
        <v>39</v>
      </c>
      <c r="B28" s="29">
        <v>1311.13</v>
      </c>
      <c r="C28" s="29">
        <v>151.27</v>
      </c>
      <c r="D28" s="29">
        <f t="shared" si="0"/>
        <v>2.3669296414634378</v>
      </c>
      <c r="E28" s="29">
        <v>47.9</v>
      </c>
      <c r="F28" s="27"/>
      <c r="G28" s="27"/>
    </row>
    <row r="29" spans="1:7" ht="15">
      <c r="A29" s="12" t="s">
        <v>40</v>
      </c>
      <c r="B29" s="29">
        <v>135.81</v>
      </c>
      <c r="C29" s="29">
        <v>6.57</v>
      </c>
      <c r="D29" s="29">
        <f t="shared" si="0"/>
        <v>0.10280113535013412</v>
      </c>
      <c r="E29" s="29">
        <v>17.06</v>
      </c>
      <c r="F29" s="27"/>
      <c r="G29" s="27"/>
    </row>
    <row r="30" spans="1:7" ht="15">
      <c r="A30" s="14" t="s">
        <v>41</v>
      </c>
      <c r="B30" s="32">
        <f>+B22+B7</f>
        <v>53609.840000000004</v>
      </c>
      <c r="C30" s="32">
        <f>+C22+C7</f>
        <v>6390.98</v>
      </c>
      <c r="D30" s="32">
        <f>+C30/$C$30*100</f>
        <v>100</v>
      </c>
      <c r="E30" s="32">
        <v>4594.92</v>
      </c>
      <c r="F30" s="27"/>
      <c r="G30" s="38"/>
    </row>
    <row r="31" spans="1:7" ht="30.75" customHeight="1">
      <c r="A31" s="119" t="s">
        <v>14</v>
      </c>
      <c r="B31" s="119"/>
      <c r="C31" s="119"/>
      <c r="D31" s="119"/>
      <c r="E31" s="119"/>
      <c r="F31" s="42"/>
      <c r="G31" s="42"/>
    </row>
    <row r="32" spans="1:7" ht="15">
      <c r="A32" s="118" t="s">
        <v>223</v>
      </c>
      <c r="B32" s="118"/>
      <c r="C32" s="118"/>
      <c r="D32" s="118"/>
      <c r="E32" s="118"/>
      <c r="F32" s="20"/>
      <c r="G32" s="20"/>
    </row>
    <row r="33" spans="1:7" ht="16.5" customHeight="1">
      <c r="A33" s="118" t="s">
        <v>224</v>
      </c>
      <c r="B33" s="118"/>
      <c r="C33" s="118"/>
      <c r="D33" s="118"/>
      <c r="E33" s="118"/>
      <c r="F33" s="20"/>
      <c r="G33" s="20"/>
    </row>
    <row r="34" spans="1:7" ht="16.5" customHeight="1">
      <c r="A34" s="118" t="s">
        <v>210</v>
      </c>
      <c r="B34" s="118"/>
      <c r="C34" s="118"/>
      <c r="D34" s="118"/>
      <c r="E34" s="118"/>
      <c r="F34" s="20"/>
      <c r="G34" s="20"/>
    </row>
    <row r="35" spans="1:7" ht="16.5" customHeight="1">
      <c r="A35" s="118" t="s">
        <v>98</v>
      </c>
      <c r="B35" s="118"/>
      <c r="C35" s="118"/>
      <c r="D35" s="118"/>
      <c r="E35" s="118"/>
      <c r="F35" s="20"/>
      <c r="G35" s="20"/>
    </row>
    <row r="36" spans="1:7" ht="16.5" customHeight="1">
      <c r="A36" s="115"/>
      <c r="B36" s="115"/>
      <c r="C36" s="115"/>
      <c r="D36" s="115"/>
      <c r="E36" s="115"/>
      <c r="F36" s="115"/>
      <c r="G36" s="115"/>
    </row>
    <row r="37" ht="15">
      <c r="A37" t="s">
        <v>205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2" ht="15">
      <c r="A40" s="1" t="s">
        <v>0</v>
      </c>
      <c r="B40" s="3"/>
    </row>
    <row r="41" ht="15">
      <c r="A41" s="2" t="s">
        <v>101</v>
      </c>
    </row>
    <row r="42" spans="1:2" ht="15">
      <c r="A42" s="2" t="s">
        <v>96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86</v>
      </c>
      <c r="C44" s="6" t="s">
        <v>89</v>
      </c>
      <c r="D44" s="6" t="s">
        <v>42</v>
      </c>
      <c r="E44" s="6" t="s">
        <v>95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v>10027.09</v>
      </c>
      <c r="C46" s="29">
        <v>1104.343</v>
      </c>
      <c r="D46" s="29">
        <f>+C46/$C$58*100</f>
        <v>16.249315982374377</v>
      </c>
      <c r="E46" s="29">
        <v>819.1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4654.78</v>
      </c>
      <c r="C48" s="29">
        <v>600.544</v>
      </c>
      <c r="D48" s="29">
        <f>+C48/$C$58*100</f>
        <v>8.836411529134551</v>
      </c>
      <c r="E48" s="29">
        <v>385.06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33072.43</v>
      </c>
      <c r="C50" s="29">
        <v>4176.955</v>
      </c>
      <c r="D50" s="29">
        <f>+C50/$C$58*100</f>
        <v>61.45976534388189</v>
      </c>
      <c r="E50" s="29">
        <v>3025.59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v>5576.55</v>
      </c>
      <c r="C52" s="29">
        <v>499.913</v>
      </c>
      <c r="D52" s="29">
        <f>+C52/$C$58*100</f>
        <v>7.355725803212156</v>
      </c>
      <c r="E52" s="29">
        <v>362.78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278.98</v>
      </c>
      <c r="C54" s="29">
        <v>9.22</v>
      </c>
      <c r="D54" s="29">
        <f>+C54/$C$58*100</f>
        <v>0.13566318920615403</v>
      </c>
      <c r="E54" s="29">
        <v>2.4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f>2720.54+427.78+4.62</f>
        <v>3152.9399999999996</v>
      </c>
      <c r="C56" s="29">
        <v>405.268</v>
      </c>
      <c r="D56" s="29">
        <f>+C56/$C$58*100</f>
        <v>5.963118152190849</v>
      </c>
      <c r="E56" s="29">
        <v>301.97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f>SUM(B46:B56)</f>
        <v>56762.77000000001</v>
      </c>
      <c r="C58" s="19">
        <f>SUM(C46:C56)</f>
        <v>6796.243000000001</v>
      </c>
      <c r="D58" s="19">
        <f>+C58/$C$58*100</f>
        <v>100</v>
      </c>
      <c r="E58" s="19">
        <v>4896.9</v>
      </c>
      <c r="F58" s="27"/>
      <c r="G58" s="27"/>
    </row>
    <row r="59" spans="1:7" ht="27" customHeight="1">
      <c r="A59" s="120" t="s">
        <v>14</v>
      </c>
      <c r="B59" s="120"/>
      <c r="C59" s="120"/>
      <c r="D59" s="120"/>
      <c r="E59" s="120"/>
      <c r="F59" s="42"/>
      <c r="G59" s="42"/>
    </row>
    <row r="60" spans="1:7" ht="15">
      <c r="A60" s="118" t="s">
        <v>225</v>
      </c>
      <c r="B60" s="118"/>
      <c r="C60" s="118"/>
      <c r="D60" s="118"/>
      <c r="E60" s="118"/>
      <c r="F60" s="20"/>
      <c r="G60" s="20"/>
    </row>
    <row r="61" spans="1:7" ht="16.5" customHeight="1">
      <c r="A61" s="118" t="s">
        <v>224</v>
      </c>
      <c r="B61" s="118"/>
      <c r="C61" s="118"/>
      <c r="D61" s="118"/>
      <c r="E61" s="118"/>
      <c r="F61" s="20"/>
      <c r="G61" s="20"/>
    </row>
    <row r="62" spans="1:7" ht="19.5" customHeight="1">
      <c r="A62" s="118" t="s">
        <v>97</v>
      </c>
      <c r="B62" s="118"/>
      <c r="C62" s="118"/>
      <c r="D62" s="118"/>
      <c r="E62" s="118"/>
      <c r="F62" s="20"/>
      <c r="G62" s="20"/>
    </row>
    <row r="63" spans="1:7" ht="16.5" customHeight="1">
      <c r="A63" s="118" t="s">
        <v>98</v>
      </c>
      <c r="B63" s="118"/>
      <c r="C63" s="118"/>
      <c r="D63" s="118"/>
      <c r="E63" s="118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226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86</v>
      </c>
      <c r="C73" s="6" t="s">
        <v>89</v>
      </c>
      <c r="D73" s="6" t="s">
        <v>42</v>
      </c>
      <c r="E73" s="6" t="s">
        <v>95</v>
      </c>
    </row>
    <row r="74" spans="1:5" ht="15">
      <c r="A74" s="11" t="s">
        <v>20</v>
      </c>
      <c r="B74" s="30">
        <f>+B75+B76+B80+B81+B82+B83</f>
        <v>48168.850000000006</v>
      </c>
      <c r="C74" s="30">
        <f>+C75+C76+C80+C81+C82+C83</f>
        <v>27665.83</v>
      </c>
      <c r="D74" s="30">
        <f>+C74/$C$97*100</f>
        <v>94.94021416757877</v>
      </c>
      <c r="E74" s="30">
        <v>19945.178000000004</v>
      </c>
    </row>
    <row r="75" spans="1:5" ht="15">
      <c r="A75" s="12" t="s">
        <v>21</v>
      </c>
      <c r="B75" s="29">
        <v>21433.69</v>
      </c>
      <c r="C75" s="29">
        <v>12529.983</v>
      </c>
      <c r="D75" s="29">
        <f aca="true" t="shared" si="1" ref="D75:D97">+C75/$C$97*100</f>
        <v>42.99886428623761</v>
      </c>
      <c r="E75" s="29">
        <v>9200.43</v>
      </c>
    </row>
    <row r="76" spans="1:5" ht="15">
      <c r="A76" s="12" t="s">
        <v>22</v>
      </c>
      <c r="B76" s="29">
        <f>SUM(B77:B79)</f>
        <v>6527.9000000000015</v>
      </c>
      <c r="C76" s="29">
        <f>SUM(C77:C79)</f>
        <v>3466.241</v>
      </c>
      <c r="D76" s="29">
        <f t="shared" si="1"/>
        <v>11.895022231266598</v>
      </c>
      <c r="E76" s="29">
        <v>2419.03</v>
      </c>
    </row>
    <row r="77" spans="1:5" ht="15">
      <c r="A77" s="12" t="s">
        <v>23</v>
      </c>
      <c r="B77" s="29">
        <v>1037.16</v>
      </c>
      <c r="C77" s="29">
        <v>431.256</v>
      </c>
      <c r="D77" s="29">
        <f t="shared" si="1"/>
        <v>1.4799316341152007</v>
      </c>
      <c r="E77" s="29">
        <v>331.45</v>
      </c>
    </row>
    <row r="78" spans="1:5" ht="15">
      <c r="A78" s="12" t="s">
        <v>24</v>
      </c>
      <c r="B78" s="29">
        <v>5699.59</v>
      </c>
      <c r="C78" s="29">
        <v>3143.661</v>
      </c>
      <c r="D78" s="29">
        <f t="shared" si="1"/>
        <v>10.788031611929403</v>
      </c>
      <c r="E78" s="29">
        <v>2160.57</v>
      </c>
    </row>
    <row r="79" spans="1:5" ht="15">
      <c r="A79" s="12" t="s">
        <v>25</v>
      </c>
      <c r="B79" s="29">
        <f>27961.59-21433.69-6736.75</f>
        <v>-208.84999999999854</v>
      </c>
      <c r="C79" s="29">
        <v>-108.676</v>
      </c>
      <c r="D79" s="29">
        <f t="shared" si="1"/>
        <v>-0.37294101477800556</v>
      </c>
      <c r="E79" s="29">
        <v>-72.99</v>
      </c>
    </row>
    <row r="80" spans="1:5" ht="15">
      <c r="A80" s="12" t="s">
        <v>26</v>
      </c>
      <c r="B80" s="29">
        <v>40.1</v>
      </c>
      <c r="C80" s="29">
        <v>12.65</v>
      </c>
      <c r="D80" s="29">
        <f t="shared" si="1"/>
        <v>0.04341072395875603</v>
      </c>
      <c r="E80" s="29">
        <v>10.66</v>
      </c>
    </row>
    <row r="81" spans="1:5" ht="15">
      <c r="A81" s="12" t="s">
        <v>27</v>
      </c>
      <c r="B81" s="29">
        <v>8527.81</v>
      </c>
      <c r="C81" s="29">
        <v>5302.592</v>
      </c>
      <c r="D81" s="29">
        <f t="shared" si="1"/>
        <v>18.196787160308936</v>
      </c>
      <c r="E81" s="29">
        <v>3761.77</v>
      </c>
    </row>
    <row r="82" spans="1:5" ht="15">
      <c r="A82" s="12" t="s">
        <v>28</v>
      </c>
      <c r="B82" s="29">
        <f>27.36+2387.22</f>
        <v>2414.58</v>
      </c>
      <c r="C82" s="29">
        <v>1285.397</v>
      </c>
      <c r="D82" s="29">
        <f t="shared" si="1"/>
        <v>4.4110683276215905</v>
      </c>
      <c r="E82" s="29">
        <v>992.71</v>
      </c>
    </row>
    <row r="83" spans="1:5" ht="15">
      <c r="A83" s="12" t="s">
        <v>29</v>
      </c>
      <c r="B83" s="29">
        <f>+B84+B85+B88</f>
        <v>9224.77</v>
      </c>
      <c r="C83" s="29">
        <f>+C84+C85+C88</f>
        <v>5068.966999999999</v>
      </c>
      <c r="D83" s="29">
        <f t="shared" si="1"/>
        <v>17.395061438185266</v>
      </c>
      <c r="E83" s="29">
        <v>3560.578</v>
      </c>
    </row>
    <row r="84" spans="1:5" ht="15">
      <c r="A84" s="12" t="s">
        <v>30</v>
      </c>
      <c r="B84" s="29">
        <v>4335.35</v>
      </c>
      <c r="C84" s="29">
        <v>2343.352</v>
      </c>
      <c r="D84" s="29">
        <f t="shared" si="1"/>
        <v>8.041628996853666</v>
      </c>
      <c r="E84" s="29">
        <v>1685.3</v>
      </c>
    </row>
    <row r="85" spans="1:5" ht="15">
      <c r="A85" s="12" t="s">
        <v>31</v>
      </c>
      <c r="B85" s="29">
        <f>SUM(B86:B87)</f>
        <v>4591.74</v>
      </c>
      <c r="C85" s="29">
        <f>SUM(C86:C87)</f>
        <v>2574.2329999999997</v>
      </c>
      <c r="D85" s="29">
        <f t="shared" si="1"/>
        <v>8.833938195139954</v>
      </c>
      <c r="E85" s="29">
        <v>1833.174</v>
      </c>
    </row>
    <row r="86" spans="1:5" ht="15">
      <c r="A86" s="12" t="s">
        <v>211</v>
      </c>
      <c r="B86" s="44">
        <f>4414.02</f>
        <v>4414.02</v>
      </c>
      <c r="C86" s="29">
        <v>2287.571</v>
      </c>
      <c r="D86" s="29">
        <f t="shared" si="1"/>
        <v>7.850206578423359</v>
      </c>
      <c r="E86" s="29">
        <v>1693.564</v>
      </c>
    </row>
    <row r="87" spans="1:5" ht="15">
      <c r="A87" s="12" t="s">
        <v>32</v>
      </c>
      <c r="B87" s="44">
        <f>4591.74-4414.02</f>
        <v>177.71999999999935</v>
      </c>
      <c r="C87" s="29">
        <v>286.662</v>
      </c>
      <c r="D87" s="29">
        <f t="shared" si="1"/>
        <v>0.9837316167165945</v>
      </c>
      <c r="E87" s="29">
        <v>139.61</v>
      </c>
    </row>
    <row r="88" spans="1:5" ht="15">
      <c r="A88" s="12" t="s">
        <v>33</v>
      </c>
      <c r="B88" s="44">
        <f>9224.77-8927.09</f>
        <v>297.6800000000003</v>
      </c>
      <c r="C88" s="29">
        <v>151.382</v>
      </c>
      <c r="D88" s="29">
        <f t="shared" si="1"/>
        <v>0.5194942461916527</v>
      </c>
      <c r="E88" s="29">
        <v>42.104</v>
      </c>
    </row>
    <row r="89" spans="1:5" ht="15">
      <c r="A89" s="13" t="s">
        <v>34</v>
      </c>
      <c r="B89" s="31">
        <f>+B90+B95+B96</f>
        <v>5440.990000000001</v>
      </c>
      <c r="C89" s="31">
        <f>+C90+C95+C96</f>
        <v>1474.435</v>
      </c>
      <c r="D89" s="31">
        <f t="shared" si="1"/>
        <v>5.0597858324212215</v>
      </c>
      <c r="E89" s="31">
        <v>878.9100000000001</v>
      </c>
    </row>
    <row r="90" spans="1:5" ht="15">
      <c r="A90" s="12" t="s">
        <v>35</v>
      </c>
      <c r="B90" s="29">
        <f>SUM(B91:B94)</f>
        <v>3994.05</v>
      </c>
      <c r="C90" s="29">
        <f>SUM(C91:C94)</f>
        <v>957.9399999999999</v>
      </c>
      <c r="D90" s="29">
        <f t="shared" si="1"/>
        <v>3.287341415735237</v>
      </c>
      <c r="E90" s="29">
        <v>572.46</v>
      </c>
    </row>
    <row r="91" spans="1:5" ht="15">
      <c r="A91" s="12" t="s">
        <v>36</v>
      </c>
      <c r="B91" s="29">
        <f>11+60+7</f>
        <v>78</v>
      </c>
      <c r="C91" s="29">
        <v>11.332</v>
      </c>
      <c r="D91" s="29">
        <f t="shared" si="1"/>
        <v>0.03888777264036549</v>
      </c>
      <c r="E91" s="29">
        <v>0.02</v>
      </c>
    </row>
    <row r="92" spans="1:5" ht="15">
      <c r="A92" s="12" t="s">
        <v>37</v>
      </c>
      <c r="B92" s="29">
        <f>2056.44+741.02+11.1</f>
        <v>2808.56</v>
      </c>
      <c r="C92" s="29">
        <v>564.13</v>
      </c>
      <c r="D92" s="29">
        <f t="shared" si="1"/>
        <v>1.935912387893521</v>
      </c>
      <c r="E92" s="29">
        <v>342.82</v>
      </c>
    </row>
    <row r="93" spans="1:5" ht="15">
      <c r="A93" s="12" t="s">
        <v>38</v>
      </c>
      <c r="B93" s="29">
        <f>565.28+28.19+7.24</f>
        <v>600.71</v>
      </c>
      <c r="C93" s="29">
        <v>158.357</v>
      </c>
      <c r="D93" s="29">
        <f t="shared" si="1"/>
        <v>0.5434301987301762</v>
      </c>
      <c r="E93" s="29">
        <v>69.82</v>
      </c>
    </row>
    <row r="94" spans="1:5" ht="15">
      <c r="A94" s="12" t="s">
        <v>25</v>
      </c>
      <c r="B94" s="29">
        <f>3994.05-3487.27</f>
        <v>506.7800000000002</v>
      </c>
      <c r="C94" s="29">
        <v>224.121</v>
      </c>
      <c r="D94" s="29">
        <f t="shared" si="1"/>
        <v>0.7691110564711748</v>
      </c>
      <c r="E94" s="29">
        <v>159.8</v>
      </c>
    </row>
    <row r="95" spans="1:5" ht="15">
      <c r="A95" s="12" t="s">
        <v>39</v>
      </c>
      <c r="B95" s="29">
        <v>1311.13</v>
      </c>
      <c r="C95" s="29">
        <v>486.131</v>
      </c>
      <c r="D95" s="29">
        <f t="shared" si="1"/>
        <v>1.6682449524738363</v>
      </c>
      <c r="E95" s="29">
        <v>264.24</v>
      </c>
    </row>
    <row r="96" spans="1:5" ht="15">
      <c r="A96" s="12" t="s">
        <v>40</v>
      </c>
      <c r="B96" s="29">
        <v>135.81</v>
      </c>
      <c r="C96" s="29">
        <v>30.364</v>
      </c>
      <c r="D96" s="29">
        <f t="shared" si="1"/>
        <v>0.1041994642121477</v>
      </c>
      <c r="E96" s="29">
        <v>42.21</v>
      </c>
    </row>
    <row r="97" spans="1:5" ht="15">
      <c r="A97" s="14" t="s">
        <v>41</v>
      </c>
      <c r="B97" s="32">
        <f>+B89+B74</f>
        <v>53609.840000000004</v>
      </c>
      <c r="C97" s="32">
        <f>+C89+C74</f>
        <v>29140.265000000003</v>
      </c>
      <c r="D97" s="32">
        <f t="shared" si="1"/>
        <v>100</v>
      </c>
      <c r="E97" s="32">
        <v>20824.088000000003</v>
      </c>
    </row>
    <row r="98" spans="1:5" ht="28.5" customHeight="1">
      <c r="A98" s="119" t="s">
        <v>14</v>
      </c>
      <c r="B98" s="119"/>
      <c r="C98" s="119"/>
      <c r="D98" s="119"/>
      <c r="E98" s="119"/>
    </row>
    <row r="99" spans="1:5" ht="15">
      <c r="A99" s="118" t="s">
        <v>227</v>
      </c>
      <c r="B99" s="118"/>
      <c r="C99" s="118"/>
      <c r="D99" s="118"/>
      <c r="E99" s="118"/>
    </row>
    <row r="100" spans="1:5" ht="15">
      <c r="A100" s="118" t="s">
        <v>228</v>
      </c>
      <c r="B100" s="118"/>
      <c r="C100" s="118"/>
      <c r="D100" s="118"/>
      <c r="E100" s="118"/>
    </row>
    <row r="101" spans="1:5" ht="15">
      <c r="A101" s="118" t="s">
        <v>210</v>
      </c>
      <c r="B101" s="118"/>
      <c r="C101" s="118"/>
      <c r="D101" s="118"/>
      <c r="E101" s="118"/>
    </row>
    <row r="102" spans="1:5" ht="15">
      <c r="A102" s="118" t="s">
        <v>98</v>
      </c>
      <c r="B102" s="118"/>
      <c r="C102" s="118"/>
      <c r="D102" s="118"/>
      <c r="E102" s="118"/>
    </row>
    <row r="103" spans="1:5" ht="15">
      <c r="A103" s="118"/>
      <c r="B103" s="118"/>
      <c r="C103" s="118"/>
      <c r="D103" s="118"/>
      <c r="E103" s="118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2" ht="15">
      <c r="A107" s="1" t="s">
        <v>0</v>
      </c>
      <c r="B107" s="3"/>
    </row>
    <row r="108" ht="15">
      <c r="A108" s="2" t="s">
        <v>102</v>
      </c>
    </row>
    <row r="109" spans="1:2" ht="15">
      <c r="A109" s="2" t="s">
        <v>96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86</v>
      </c>
      <c r="C111" s="6" t="s">
        <v>89</v>
      </c>
      <c r="D111" s="6" t="s">
        <v>42</v>
      </c>
      <c r="E111" s="6" t="s">
        <v>95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10027.09</v>
      </c>
      <c r="C113" s="29">
        <v>5468.06</v>
      </c>
      <c r="D113" s="29">
        <f>+C113/$C$125*100</f>
        <v>17.635172533500814</v>
      </c>
      <c r="E113" s="29">
        <v>3919.02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4654.78</v>
      </c>
      <c r="C115" s="29">
        <v>2634.094</v>
      </c>
      <c r="D115" s="29">
        <f>+C115/$C$125*100</f>
        <v>8.495280256518637</v>
      </c>
      <c r="E115" s="29">
        <v>1659.2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33072.43</v>
      </c>
      <c r="C117" s="29">
        <v>18396.248</v>
      </c>
      <c r="D117" s="29">
        <f>+C117/$C$125*100</f>
        <v>59.33018427908057</v>
      </c>
      <c r="E117" s="29">
        <v>13337.53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5576.55</v>
      </c>
      <c r="C119" s="29">
        <v>2610.688</v>
      </c>
      <c r="D119" s="29">
        <f>+C119/$C$125*100</f>
        <v>8.419792999919565</v>
      </c>
      <c r="E119" s="29">
        <v>1896.46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47</v>
      </c>
      <c r="B121" s="29">
        <v>278.98</v>
      </c>
      <c r="C121" s="29">
        <v>31.175</v>
      </c>
      <c r="D121" s="29">
        <f>+C121/$C$125*100</f>
        <v>0.10054324636742974</v>
      </c>
      <c r="E121" s="29">
        <v>11.88</v>
      </c>
    </row>
    <row r="122" spans="1:5" ht="15">
      <c r="A122" s="17"/>
      <c r="B122" s="29"/>
      <c r="C122" s="29"/>
      <c r="D122" s="29"/>
      <c r="E122" s="29"/>
    </row>
    <row r="123" spans="1:5" ht="15">
      <c r="A123" s="16" t="s">
        <v>82</v>
      </c>
      <c r="B123" s="29">
        <f>2720.54+427.78+4.62</f>
        <v>3152.9399999999996</v>
      </c>
      <c r="C123" s="29">
        <v>1866.293</v>
      </c>
      <c r="D123" s="29">
        <f>+C123/$C$125*100</f>
        <v>6.019026684612976</v>
      </c>
      <c r="E123" s="29">
        <v>1221.08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f>SUM(B113:B123)</f>
        <v>56762.77000000001</v>
      </c>
      <c r="C125" s="19">
        <f>SUM(C113:C123)</f>
        <v>31006.558000000005</v>
      </c>
      <c r="D125" s="19">
        <f>+C125/$C$125*100</f>
        <v>100</v>
      </c>
      <c r="E125" s="19">
        <v>22045.17</v>
      </c>
    </row>
    <row r="126" spans="1:5" ht="32.25" customHeight="1">
      <c r="A126" s="120" t="s">
        <v>14</v>
      </c>
      <c r="B126" s="120"/>
      <c r="C126" s="120"/>
      <c r="D126" s="120"/>
      <c r="E126" s="120"/>
    </row>
    <row r="127" spans="1:5" ht="15">
      <c r="A127" s="118" t="s">
        <v>227</v>
      </c>
      <c r="B127" s="118"/>
      <c r="C127" s="118"/>
      <c r="D127" s="118"/>
      <c r="E127" s="118"/>
    </row>
    <row r="128" spans="1:5" ht="15">
      <c r="A128" s="118" t="s">
        <v>228</v>
      </c>
      <c r="B128" s="118"/>
      <c r="C128" s="118"/>
      <c r="D128" s="118"/>
      <c r="E128" s="118"/>
    </row>
    <row r="129" spans="1:5" ht="15">
      <c r="A129" s="118" t="s">
        <v>97</v>
      </c>
      <c r="B129" s="118"/>
      <c r="C129" s="118"/>
      <c r="D129" s="118"/>
      <c r="E129" s="118"/>
    </row>
    <row r="130" spans="1:5" ht="15">
      <c r="A130" s="118" t="s">
        <v>98</v>
      </c>
      <c r="B130" s="118"/>
      <c r="C130" s="118"/>
      <c r="D130" s="118"/>
      <c r="E130" s="118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128:E128"/>
    <mergeCell ref="A129:E129"/>
    <mergeCell ref="A31:E31"/>
    <mergeCell ref="A59:E59"/>
    <mergeCell ref="A34:E34"/>
    <mergeCell ref="A32:E32"/>
    <mergeCell ref="A33:E33"/>
    <mergeCell ref="A103:E103"/>
    <mergeCell ref="A60:E60"/>
    <mergeCell ref="A61:E61"/>
    <mergeCell ref="A35:E35"/>
    <mergeCell ref="A130:E130"/>
    <mergeCell ref="A98:E98"/>
    <mergeCell ref="A99:E99"/>
    <mergeCell ref="A100:E100"/>
    <mergeCell ref="A101:E101"/>
    <mergeCell ref="A62:E62"/>
    <mergeCell ref="A126:E126"/>
    <mergeCell ref="A102:E102"/>
    <mergeCell ref="A63:E63"/>
    <mergeCell ref="A127:E127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4">
      <selection activeCell="B12" sqref="B12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87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365.59</v>
      </c>
      <c r="C7" s="29">
        <f aca="true" t="shared" si="0" ref="C7:C13">+B7/$B$13*100</f>
        <v>11.198238128348304</v>
      </c>
      <c r="D7" s="29">
        <v>296.95</v>
      </c>
    </row>
    <row r="8" spans="1:4" ht="16.5" customHeight="1">
      <c r="A8" s="4" t="s">
        <v>51</v>
      </c>
      <c r="B8" s="29">
        <v>645.77</v>
      </c>
      <c r="C8" s="29">
        <f t="shared" si="0"/>
        <v>19.780317394194274</v>
      </c>
      <c r="D8" s="29">
        <v>516.35</v>
      </c>
    </row>
    <row r="9" spans="1:4" ht="16.5" customHeight="1">
      <c r="A9" s="4" t="s">
        <v>52</v>
      </c>
      <c r="B9" s="29">
        <v>735.06</v>
      </c>
      <c r="C9" s="29">
        <f t="shared" si="0"/>
        <v>22.51532295364672</v>
      </c>
      <c r="D9" s="29">
        <v>533.66</v>
      </c>
    </row>
    <row r="10" spans="1:4" ht="16.5" customHeight="1">
      <c r="A10" s="4" t="s">
        <v>53</v>
      </c>
      <c r="B10" s="29">
        <v>1186.92</v>
      </c>
      <c r="C10" s="29">
        <f t="shared" si="0"/>
        <v>36.35606225361517</v>
      </c>
      <c r="D10" s="29">
        <v>862.95</v>
      </c>
    </row>
    <row r="11" spans="1:4" ht="16.5" customHeight="1">
      <c r="A11" s="4" t="s">
        <v>206</v>
      </c>
      <c r="B11" s="29">
        <f>99.68+20.14</f>
        <v>119.82000000000001</v>
      </c>
      <c r="C11" s="29">
        <f t="shared" si="0"/>
        <v>3.6701575331346423</v>
      </c>
      <c r="D11" s="29"/>
    </row>
    <row r="12" spans="1:4" ht="16.5" customHeight="1">
      <c r="A12" s="4" t="s">
        <v>54</v>
      </c>
      <c r="B12" s="29">
        <f>169.08+42.47</f>
        <v>211.55</v>
      </c>
      <c r="C12" s="29">
        <f t="shared" si="0"/>
        <v>6.479901737060871</v>
      </c>
      <c r="D12" s="29">
        <v>118.61999999999999</v>
      </c>
    </row>
    <row r="13" spans="1:4" ht="15">
      <c r="A13" s="18" t="s">
        <v>48</v>
      </c>
      <c r="B13" s="19">
        <f>SUM(B7:B12)</f>
        <v>3264.7100000000005</v>
      </c>
      <c r="C13" s="19">
        <f t="shared" si="0"/>
        <v>100</v>
      </c>
      <c r="D13" s="19">
        <f>SUM(D7:D12)</f>
        <v>2328.5299999999997</v>
      </c>
    </row>
    <row r="14" ht="15">
      <c r="A14" t="s">
        <v>229</v>
      </c>
    </row>
    <row r="15" ht="15">
      <c r="A15" t="s">
        <v>230</v>
      </c>
    </row>
    <row r="16" ht="15">
      <c r="A16" t="s">
        <v>207</v>
      </c>
    </row>
    <row r="18" ht="15">
      <c r="A18" t="s">
        <v>208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PageLayoutView="0" workbookViewId="0" topLeftCell="A76">
      <selection activeCell="E4" sqref="E4"/>
    </sheetView>
  </sheetViews>
  <sheetFormatPr defaultColWidth="11.421875" defaultRowHeight="15"/>
  <cols>
    <col min="1" max="1" width="5.71093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59</v>
      </c>
      <c r="B3" s="53"/>
      <c r="C3" s="53"/>
      <c r="D3" s="53"/>
      <c r="E3" s="53"/>
      <c r="F3" s="53"/>
    </row>
    <row r="4" spans="1:6" ht="15.75" customHeight="1">
      <c r="A4" s="49" t="s">
        <v>231</v>
      </c>
      <c r="B4" s="49"/>
      <c r="C4" s="49"/>
      <c r="D4" s="54"/>
      <c r="E4" s="54"/>
      <c r="F4" s="54"/>
    </row>
    <row r="5" spans="1:6" ht="15.75" thickBot="1">
      <c r="A5" s="55" t="s">
        <v>103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104</v>
      </c>
      <c r="D7" s="63" t="s">
        <v>105</v>
      </c>
      <c r="E7" s="64" t="s">
        <v>106</v>
      </c>
      <c r="F7" s="65" t="s">
        <v>48</v>
      </c>
    </row>
    <row r="8" spans="1:6" ht="15">
      <c r="A8" s="61"/>
      <c r="B8" s="62"/>
      <c r="C8" s="63" t="s">
        <v>107</v>
      </c>
      <c r="D8" s="63" t="s">
        <v>108</v>
      </c>
      <c r="E8" s="64" t="s">
        <v>109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88</v>
      </c>
      <c r="E10" s="69"/>
      <c r="F10" s="84"/>
    </row>
    <row r="11" spans="1:6" ht="15">
      <c r="A11" s="85" t="s">
        <v>110</v>
      </c>
      <c r="B11" s="86" t="s">
        <v>111</v>
      </c>
      <c r="C11" s="71">
        <f>SUM(C12:C15)</f>
        <v>20596805255.38</v>
      </c>
      <c r="D11" s="71">
        <f>SUM(D12:D15)</f>
        <v>2412551985.05</v>
      </c>
      <c r="E11" s="71">
        <f>SUM(E12:E15)</f>
        <v>5102279468.29</v>
      </c>
      <c r="F11" s="87">
        <f aca="true" t="shared" si="0" ref="F11:F19">SUM(C11:E11)</f>
        <v>28111636708.72</v>
      </c>
    </row>
    <row r="12" spans="1:6" s="79" customFormat="1" ht="15">
      <c r="A12" s="88"/>
      <c r="B12" s="89" t="s">
        <v>112</v>
      </c>
      <c r="C12" s="90">
        <v>19561881845.97</v>
      </c>
      <c r="D12" s="90">
        <v>233586372.79</v>
      </c>
      <c r="E12" s="90">
        <v>191175152.92</v>
      </c>
      <c r="F12" s="91">
        <f t="shared" si="0"/>
        <v>19986643371.68</v>
      </c>
    </row>
    <row r="13" spans="1:6" s="79" customFormat="1" ht="15">
      <c r="A13" s="88"/>
      <c r="B13" s="89" t="s">
        <v>113</v>
      </c>
      <c r="C13" s="90">
        <v>2072799.98</v>
      </c>
      <c r="D13" s="90">
        <v>0</v>
      </c>
      <c r="E13" s="90">
        <v>4883681653.53</v>
      </c>
      <c r="F13" s="91">
        <f t="shared" si="0"/>
        <v>4885754453.509999</v>
      </c>
    </row>
    <row r="14" spans="1:6" s="79" customFormat="1" ht="15">
      <c r="A14" s="88"/>
      <c r="B14" s="89" t="s">
        <v>114</v>
      </c>
      <c r="C14" s="90">
        <v>87119904.98</v>
      </c>
      <c r="D14" s="90">
        <v>1660328041.9</v>
      </c>
      <c r="E14" s="90">
        <v>2794097.05</v>
      </c>
      <c r="F14" s="91">
        <f t="shared" si="0"/>
        <v>1750242043.93</v>
      </c>
    </row>
    <row r="15" spans="1:6" s="79" customFormat="1" ht="15">
      <c r="A15" s="88"/>
      <c r="B15" s="89" t="s">
        <v>115</v>
      </c>
      <c r="C15" s="90">
        <v>945730704.45</v>
      </c>
      <c r="D15" s="90">
        <v>518637570.36</v>
      </c>
      <c r="E15" s="90">
        <v>24628564.79</v>
      </c>
      <c r="F15" s="91">
        <f t="shared" si="0"/>
        <v>1488996839.6</v>
      </c>
    </row>
    <row r="16" spans="1:6" ht="15">
      <c r="A16" s="85" t="s">
        <v>116</v>
      </c>
      <c r="B16" s="86" t="s">
        <v>20</v>
      </c>
      <c r="C16" s="71">
        <f>SUM(C17:C23)</f>
        <v>18857416620.29</v>
      </c>
      <c r="D16" s="71">
        <f>SUM(D17:D23)</f>
        <v>2285781150.1</v>
      </c>
      <c r="E16" s="71">
        <f>SUM(E17:E23)</f>
        <v>5766940084.929999</v>
      </c>
      <c r="F16" s="87">
        <f t="shared" si="0"/>
        <v>26910137855.32</v>
      </c>
    </row>
    <row r="17" spans="1:6" s="79" customFormat="1" ht="15">
      <c r="A17" s="88"/>
      <c r="B17" s="89" t="s">
        <v>117</v>
      </c>
      <c r="C17" s="90">
        <v>12092995094.54</v>
      </c>
      <c r="D17" s="90">
        <v>353957046.94</v>
      </c>
      <c r="E17" s="90">
        <v>83030875.12</v>
      </c>
      <c r="F17" s="91">
        <f t="shared" si="0"/>
        <v>12529983016.600002</v>
      </c>
    </row>
    <row r="18" spans="1:6" s="79" customFormat="1" ht="15">
      <c r="A18" s="88"/>
      <c r="B18" s="89" t="s">
        <v>118</v>
      </c>
      <c r="C18" s="90">
        <v>1418829007.66</v>
      </c>
      <c r="D18" s="90">
        <v>604951000.61</v>
      </c>
      <c r="E18" s="90">
        <v>1442460435.51</v>
      </c>
      <c r="F18" s="91">
        <f t="shared" si="0"/>
        <v>3466240443.7799997</v>
      </c>
    </row>
    <row r="19" spans="1:6" s="79" customFormat="1" ht="15">
      <c r="A19" s="88"/>
      <c r="B19" s="89" t="s">
        <v>119</v>
      </c>
      <c r="C19" s="90">
        <v>12602349.82</v>
      </c>
      <c r="D19" s="90">
        <v>47912</v>
      </c>
      <c r="E19" s="90">
        <v>0</v>
      </c>
      <c r="F19" s="91">
        <f t="shared" si="0"/>
        <v>12650261.82</v>
      </c>
    </row>
    <row r="20" spans="1:6" s="79" customFormat="1" ht="15">
      <c r="A20" s="88"/>
      <c r="B20" s="89" t="s">
        <v>120</v>
      </c>
      <c r="C20" s="92"/>
      <c r="D20" s="92"/>
      <c r="E20" s="92"/>
      <c r="F20" s="93"/>
    </row>
    <row r="21" spans="1:6" s="79" customFormat="1" ht="15">
      <c r="A21" s="88"/>
      <c r="B21" s="89" t="s">
        <v>121</v>
      </c>
      <c r="C21" s="90">
        <v>305959653.66</v>
      </c>
      <c r="D21" s="90">
        <v>0</v>
      </c>
      <c r="E21" s="90">
        <v>4240940757.19</v>
      </c>
      <c r="F21" s="91">
        <f>SUM(C21:E21)</f>
        <v>4546900410.85</v>
      </c>
    </row>
    <row r="22" spans="1:6" s="79" customFormat="1" ht="15">
      <c r="A22" s="88"/>
      <c r="B22" s="89" t="s">
        <v>122</v>
      </c>
      <c r="C22" s="90">
        <v>10057208.31</v>
      </c>
      <c r="D22" s="90">
        <v>1275340093.9</v>
      </c>
      <c r="E22" s="90">
        <v>0</v>
      </c>
      <c r="F22" s="91">
        <f>SUM(C22:E22)</f>
        <v>1285397302.21</v>
      </c>
    </row>
    <row r="23" spans="1:6" s="79" customFormat="1" ht="15">
      <c r="A23" s="88"/>
      <c r="B23" s="89" t="s">
        <v>123</v>
      </c>
      <c r="C23" s="90">
        <v>5016973306.3</v>
      </c>
      <c r="D23" s="90">
        <v>51485096.65</v>
      </c>
      <c r="E23" s="90">
        <v>508017.11</v>
      </c>
      <c r="F23" s="91">
        <f>SUM(C23:E23)</f>
        <v>5068966420.059999</v>
      </c>
    </row>
    <row r="24" spans="1:6" ht="15">
      <c r="A24" s="85" t="s">
        <v>124</v>
      </c>
      <c r="B24" s="86" t="s">
        <v>125</v>
      </c>
      <c r="C24" s="71" t="s">
        <v>88</v>
      </c>
      <c r="D24" s="71"/>
      <c r="E24" s="71"/>
      <c r="F24" s="87"/>
    </row>
    <row r="25" spans="1:6" ht="15">
      <c r="A25" s="85" t="s">
        <v>88</v>
      </c>
      <c r="B25" s="86" t="s">
        <v>126</v>
      </c>
      <c r="C25" s="71">
        <f>+C11-C16</f>
        <v>1739388635.0900002</v>
      </c>
      <c r="D25" s="71">
        <f>+D11-D16</f>
        <v>126770834.95000029</v>
      </c>
      <c r="E25" s="71">
        <f>+E11-E16</f>
        <v>-664660616.6399994</v>
      </c>
      <c r="F25" s="87">
        <f aca="true" t="shared" si="1" ref="F25:F32">SUM(C25:E25)</f>
        <v>1201498853.400001</v>
      </c>
    </row>
    <row r="26" spans="1:6" ht="15">
      <c r="A26" s="85" t="s">
        <v>127</v>
      </c>
      <c r="B26" s="86" t="s">
        <v>128</v>
      </c>
      <c r="C26" s="94">
        <v>786719299.9</v>
      </c>
      <c r="D26" s="94">
        <v>45595451.96</v>
      </c>
      <c r="E26" s="94">
        <v>0</v>
      </c>
      <c r="F26" s="87">
        <f t="shared" si="1"/>
        <v>832314751.86</v>
      </c>
    </row>
    <row r="27" spans="1:6" ht="15">
      <c r="A27" s="85" t="s">
        <v>129</v>
      </c>
      <c r="B27" s="86" t="s">
        <v>34</v>
      </c>
      <c r="C27" s="71">
        <f>SUM(C28:C30)</f>
        <v>1020760972.63</v>
      </c>
      <c r="D27" s="71">
        <f>SUM(D28:D30)</f>
        <v>449768866.11</v>
      </c>
      <c r="E27" s="71">
        <f>SUM(E28:E30)</f>
        <v>3906272.44</v>
      </c>
      <c r="F27" s="87">
        <f t="shared" si="1"/>
        <v>1474436111.18</v>
      </c>
    </row>
    <row r="28" spans="1:6" s="79" customFormat="1" ht="15">
      <c r="A28" s="88"/>
      <c r="B28" s="89" t="s">
        <v>130</v>
      </c>
      <c r="C28" s="90">
        <v>547820679.28</v>
      </c>
      <c r="D28" s="90">
        <v>409443502.1</v>
      </c>
      <c r="E28" s="90">
        <v>676716.1</v>
      </c>
      <c r="F28" s="91">
        <f t="shared" si="1"/>
        <v>957940897.48</v>
      </c>
    </row>
    <row r="29" spans="1:6" s="79" customFormat="1" ht="15">
      <c r="A29" s="88"/>
      <c r="B29" s="89" t="s">
        <v>131</v>
      </c>
      <c r="C29" s="90">
        <v>469380058.24</v>
      </c>
      <c r="D29" s="90">
        <v>13521169.36</v>
      </c>
      <c r="E29" s="90">
        <v>3229556.34</v>
      </c>
      <c r="F29" s="91">
        <f t="shared" si="1"/>
        <v>486130783.94</v>
      </c>
    </row>
    <row r="30" spans="1:6" s="79" customFormat="1" ht="15">
      <c r="A30" s="88"/>
      <c r="B30" s="89" t="s">
        <v>132</v>
      </c>
      <c r="C30" s="90">
        <v>3560235.11</v>
      </c>
      <c r="D30" s="90">
        <v>26804194.65</v>
      </c>
      <c r="E30" s="90">
        <v>0</v>
      </c>
      <c r="F30" s="91">
        <f t="shared" si="1"/>
        <v>30364429.759999998</v>
      </c>
    </row>
    <row r="31" spans="1:6" ht="15">
      <c r="A31" s="85" t="s">
        <v>133</v>
      </c>
      <c r="B31" s="86" t="s">
        <v>134</v>
      </c>
      <c r="C31" s="71">
        <f>+C11+C26</f>
        <v>21383524555.280003</v>
      </c>
      <c r="D31" s="71">
        <f>+D11+D26</f>
        <v>2458147437.01</v>
      </c>
      <c r="E31" s="71">
        <f>+E11+E26</f>
        <v>5102279468.29</v>
      </c>
      <c r="F31" s="87">
        <f t="shared" si="1"/>
        <v>28943951460.58</v>
      </c>
    </row>
    <row r="32" spans="1:6" ht="15">
      <c r="A32" s="85" t="s">
        <v>135</v>
      </c>
      <c r="B32" s="86" t="s">
        <v>136</v>
      </c>
      <c r="C32" s="71">
        <f>+C16+C27</f>
        <v>19878177592.920002</v>
      </c>
      <c r="D32" s="71">
        <f>+D16+D27</f>
        <v>2735550016.21</v>
      </c>
      <c r="E32" s="71">
        <f>+E16+E27</f>
        <v>5770846357.369999</v>
      </c>
      <c r="F32" s="87">
        <f t="shared" si="1"/>
        <v>28384573966.5</v>
      </c>
    </row>
    <row r="33" spans="1:6" ht="15">
      <c r="A33" s="85" t="s">
        <v>137</v>
      </c>
      <c r="B33" s="86" t="s">
        <v>138</v>
      </c>
      <c r="C33" s="71"/>
      <c r="D33" s="71"/>
      <c r="E33" s="71"/>
      <c r="F33" s="87"/>
    </row>
    <row r="34" spans="1:6" ht="15">
      <c r="A34" s="85"/>
      <c r="B34" s="86" t="s">
        <v>139</v>
      </c>
      <c r="C34" s="71"/>
      <c r="D34" s="71"/>
      <c r="E34" s="71"/>
      <c r="F34" s="87"/>
    </row>
    <row r="35" spans="1:9" ht="15">
      <c r="A35" s="85"/>
      <c r="B35" s="86" t="s">
        <v>140</v>
      </c>
      <c r="C35" s="71">
        <f>+C31-C32</f>
        <v>1505346962.3600006</v>
      </c>
      <c r="D35" s="71">
        <f>+D31-D32</f>
        <v>-277402579.1999998</v>
      </c>
      <c r="E35" s="71">
        <f>+E31-E32</f>
        <v>-668566889.079999</v>
      </c>
      <c r="F35" s="87">
        <f>SUM(C35:E35)</f>
        <v>559377494.0800018</v>
      </c>
      <c r="I35" s="73"/>
    </row>
    <row r="36" spans="1:9" ht="15">
      <c r="A36" s="85" t="s">
        <v>141</v>
      </c>
      <c r="B36" s="86" t="s">
        <v>142</v>
      </c>
      <c r="C36" s="72"/>
      <c r="D36" s="72"/>
      <c r="E36" s="95"/>
      <c r="F36" s="96"/>
      <c r="I36" s="73"/>
    </row>
    <row r="37" spans="1:9" ht="15">
      <c r="A37" s="85"/>
      <c r="B37" s="86" t="s">
        <v>143</v>
      </c>
      <c r="C37" s="72"/>
      <c r="D37" s="72"/>
      <c r="E37" s="71">
        <v>755691595.77</v>
      </c>
      <c r="F37" s="87">
        <f>SUM(C37:E37)</f>
        <v>755691595.77</v>
      </c>
      <c r="I37" s="73"/>
    </row>
    <row r="38" spans="1:9" ht="15">
      <c r="A38" s="85" t="s">
        <v>144</v>
      </c>
      <c r="B38" s="86" t="s">
        <v>145</v>
      </c>
      <c r="C38" s="72"/>
      <c r="D38" s="72"/>
      <c r="E38" s="72"/>
      <c r="F38" s="97"/>
      <c r="I38" s="73"/>
    </row>
    <row r="39" spans="1:9" ht="15">
      <c r="A39" s="85"/>
      <c r="B39" s="86" t="s">
        <v>139</v>
      </c>
      <c r="C39" s="72"/>
      <c r="D39" s="72"/>
      <c r="E39" s="72"/>
      <c r="F39" s="97"/>
      <c r="I39" s="73"/>
    </row>
    <row r="40" spans="1:9" ht="15">
      <c r="A40" s="85"/>
      <c r="B40" s="86" t="s">
        <v>146</v>
      </c>
      <c r="C40" s="71">
        <f>+C35-C36</f>
        <v>1505346962.3600006</v>
      </c>
      <c r="D40" s="71">
        <f>+D35-D36</f>
        <v>-277402579.1999998</v>
      </c>
      <c r="E40" s="71">
        <f>+E35-E37</f>
        <v>-1424258484.849999</v>
      </c>
      <c r="F40" s="87">
        <f aca="true" t="shared" si="2" ref="F40:F65">SUM(C40:E40)</f>
        <v>-196314101.68999815</v>
      </c>
      <c r="I40" s="73"/>
    </row>
    <row r="41" spans="1:9" s="2" customFormat="1" ht="15">
      <c r="A41" s="98" t="s">
        <v>147</v>
      </c>
      <c r="B41" s="86" t="s">
        <v>148</v>
      </c>
      <c r="C41" s="94">
        <v>227200168.48</v>
      </c>
      <c r="D41" s="94">
        <v>576960679.92</v>
      </c>
      <c r="E41" s="94">
        <v>658603283.36</v>
      </c>
      <c r="F41" s="87">
        <f t="shared" si="2"/>
        <v>1462764131.76</v>
      </c>
      <c r="I41" s="82"/>
    </row>
    <row r="42" spans="1:9" s="2" customFormat="1" ht="15">
      <c r="A42" s="98" t="s">
        <v>149</v>
      </c>
      <c r="B42" s="86" t="s">
        <v>150</v>
      </c>
      <c r="C42" s="94">
        <v>1400289610.73</v>
      </c>
      <c r="D42" s="94">
        <v>281947083.57</v>
      </c>
      <c r="E42" s="94">
        <v>0</v>
      </c>
      <c r="F42" s="87">
        <f t="shared" si="2"/>
        <v>1682236694.3</v>
      </c>
      <c r="H42" s="83"/>
      <c r="I42" s="82"/>
    </row>
    <row r="43" spans="1:9" ht="15">
      <c r="A43" s="98" t="s">
        <v>151</v>
      </c>
      <c r="B43" s="86" t="s">
        <v>152</v>
      </c>
      <c r="C43" s="71">
        <f>+C35+C41-C42</f>
        <v>332257520.1100006</v>
      </c>
      <c r="D43" s="71">
        <f>+D35+D41-D42</f>
        <v>17611017.150000155</v>
      </c>
      <c r="E43" s="71">
        <f>+E40+E41-E42</f>
        <v>-765655201.4899989</v>
      </c>
      <c r="F43" s="87">
        <f t="shared" si="2"/>
        <v>-415786664.2299982</v>
      </c>
      <c r="I43" s="73"/>
    </row>
    <row r="44" spans="1:6" ht="15">
      <c r="A44" s="85" t="s">
        <v>153</v>
      </c>
      <c r="B44" s="76" t="s">
        <v>154</v>
      </c>
      <c r="C44" s="74">
        <f>+C45+C56+C66</f>
        <v>3527146632.19</v>
      </c>
      <c r="D44" s="74">
        <f>+D45+D56+D66</f>
        <v>488436348.66999996</v>
      </c>
      <c r="E44" s="74">
        <f>+E45+E56+E66</f>
        <v>933101633.95</v>
      </c>
      <c r="F44" s="99">
        <f t="shared" si="2"/>
        <v>4948684614.81</v>
      </c>
    </row>
    <row r="45" spans="1:6" s="2" customFormat="1" ht="15">
      <c r="A45" s="98"/>
      <c r="B45" s="76" t="s">
        <v>155</v>
      </c>
      <c r="C45" s="74">
        <f>+C46+C47+C48+C49+C55</f>
        <v>432612735.69</v>
      </c>
      <c r="D45" s="74">
        <f>+D46+D47+D48+D49+D55</f>
        <v>100025145.4</v>
      </c>
      <c r="E45" s="74">
        <f>+E46+E47+E48+E49+E55</f>
        <v>0</v>
      </c>
      <c r="F45" s="99">
        <f t="shared" si="2"/>
        <v>532637881.09000003</v>
      </c>
    </row>
    <row r="46" spans="1:6" s="79" customFormat="1" ht="15" hidden="1">
      <c r="A46" s="100"/>
      <c r="B46" s="101" t="s">
        <v>156</v>
      </c>
      <c r="C46" s="80"/>
      <c r="D46" s="80"/>
      <c r="E46" s="80"/>
      <c r="F46" s="102">
        <f t="shared" si="2"/>
        <v>0</v>
      </c>
    </row>
    <row r="47" spans="1:6" s="79" customFormat="1" ht="15" hidden="1">
      <c r="A47" s="100"/>
      <c r="B47" s="101" t="s">
        <v>157</v>
      </c>
      <c r="C47" s="80"/>
      <c r="D47" s="80"/>
      <c r="E47" s="80"/>
      <c r="F47" s="102">
        <f t="shared" si="2"/>
        <v>0</v>
      </c>
    </row>
    <row r="48" spans="1:6" s="79" customFormat="1" ht="15" hidden="1">
      <c r="A48" s="100"/>
      <c r="B48" s="101" t="s">
        <v>158</v>
      </c>
      <c r="C48" s="80"/>
      <c r="D48" s="80"/>
      <c r="E48" s="80"/>
      <c r="F48" s="103">
        <f t="shared" si="2"/>
        <v>0</v>
      </c>
    </row>
    <row r="49" spans="1:6" s="2" customFormat="1" ht="15">
      <c r="A49" s="98"/>
      <c r="B49" s="104" t="s">
        <v>159</v>
      </c>
      <c r="C49" s="74">
        <f>SUM(C50:C54)</f>
        <v>432612735.69</v>
      </c>
      <c r="D49" s="74">
        <f>SUM(D50:D54)</f>
        <v>100025145.4</v>
      </c>
      <c r="E49" s="74">
        <f>SUM(E50:E54)</f>
        <v>0</v>
      </c>
      <c r="F49" s="105">
        <f t="shared" si="2"/>
        <v>532637881.09000003</v>
      </c>
    </row>
    <row r="50" spans="1:6" s="79" customFormat="1" ht="15">
      <c r="A50" s="100"/>
      <c r="B50" s="106" t="s">
        <v>160</v>
      </c>
      <c r="C50" s="80">
        <v>417931064.41</v>
      </c>
      <c r="D50" s="80">
        <v>100025145.4</v>
      </c>
      <c r="E50" s="80">
        <v>0</v>
      </c>
      <c r="F50" s="103">
        <f t="shared" si="2"/>
        <v>517956209.81000006</v>
      </c>
    </row>
    <row r="51" spans="1:6" s="79" customFormat="1" ht="15">
      <c r="A51" s="100"/>
      <c r="B51" s="106" t="s">
        <v>161</v>
      </c>
      <c r="C51" s="80">
        <v>1659999.94</v>
      </c>
      <c r="D51" s="80">
        <v>0</v>
      </c>
      <c r="E51" s="80">
        <v>0</v>
      </c>
      <c r="F51" s="103">
        <f t="shared" si="2"/>
        <v>1659999.94</v>
      </c>
    </row>
    <row r="52" spans="1:6" s="79" customFormat="1" ht="15" hidden="1">
      <c r="A52" s="100"/>
      <c r="B52" s="106" t="s">
        <v>162</v>
      </c>
      <c r="C52" s="80">
        <v>0</v>
      </c>
      <c r="D52" s="80">
        <v>0</v>
      </c>
      <c r="E52" s="80">
        <v>0</v>
      </c>
      <c r="F52" s="103">
        <f t="shared" si="2"/>
        <v>0</v>
      </c>
    </row>
    <row r="53" spans="1:6" s="79" customFormat="1" ht="15">
      <c r="A53" s="100"/>
      <c r="B53" s="106" t="s">
        <v>163</v>
      </c>
      <c r="C53" s="80">
        <v>13021671.34</v>
      </c>
      <c r="D53" s="80">
        <v>0</v>
      </c>
      <c r="E53" s="80">
        <v>0</v>
      </c>
      <c r="F53" s="103">
        <f t="shared" si="2"/>
        <v>13021671.34</v>
      </c>
    </row>
    <row r="54" spans="1:6" s="79" customFormat="1" ht="15" hidden="1">
      <c r="A54" s="100"/>
      <c r="B54" s="106" t="s">
        <v>164</v>
      </c>
      <c r="C54" s="80"/>
      <c r="D54" s="80"/>
      <c r="E54" s="80"/>
      <c r="F54" s="103">
        <f t="shared" si="2"/>
        <v>0</v>
      </c>
    </row>
    <row r="55" spans="1:6" s="79" customFormat="1" ht="15" hidden="1">
      <c r="A55" s="100"/>
      <c r="B55" s="101" t="s">
        <v>165</v>
      </c>
      <c r="C55" s="80"/>
      <c r="D55" s="80"/>
      <c r="E55" s="80"/>
      <c r="F55" s="103">
        <f t="shared" si="2"/>
        <v>0</v>
      </c>
    </row>
    <row r="56" spans="1:6" s="2" customFormat="1" ht="15">
      <c r="A56" s="98"/>
      <c r="B56" s="76" t="s">
        <v>166</v>
      </c>
      <c r="C56" s="74">
        <f>SUM(C57:C65)</f>
        <v>3094533896.5</v>
      </c>
      <c r="D56" s="74">
        <f>SUM(D57:D65)</f>
        <v>388411203.27</v>
      </c>
      <c r="E56" s="74">
        <f>SUM(E57:E65)</f>
        <v>933101633.95</v>
      </c>
      <c r="F56" s="105">
        <f t="shared" si="2"/>
        <v>4416046733.72</v>
      </c>
    </row>
    <row r="57" spans="1:6" s="79" customFormat="1" ht="15" hidden="1">
      <c r="A57" s="100"/>
      <c r="B57" s="101" t="s">
        <v>167</v>
      </c>
      <c r="C57" s="80"/>
      <c r="D57" s="80"/>
      <c r="E57" s="80"/>
      <c r="F57" s="102">
        <f t="shared" si="2"/>
        <v>0</v>
      </c>
    </row>
    <row r="58" spans="1:6" s="79" customFormat="1" ht="15" hidden="1">
      <c r="A58" s="100"/>
      <c r="B58" s="101" t="s">
        <v>168</v>
      </c>
      <c r="C58" s="80"/>
      <c r="D58" s="80"/>
      <c r="E58" s="80"/>
      <c r="F58" s="102">
        <f t="shared" si="2"/>
        <v>0</v>
      </c>
    </row>
    <row r="59" spans="1:6" s="79" customFormat="1" ht="15" hidden="1">
      <c r="A59" s="100"/>
      <c r="B59" s="101" t="s">
        <v>169</v>
      </c>
      <c r="C59" s="80"/>
      <c r="D59" s="80"/>
      <c r="E59" s="80"/>
      <c r="F59" s="102">
        <f t="shared" si="2"/>
        <v>0</v>
      </c>
    </row>
    <row r="60" spans="1:6" s="79" customFormat="1" ht="15" hidden="1">
      <c r="A60" s="100"/>
      <c r="B60" s="101" t="s">
        <v>170</v>
      </c>
      <c r="C60" s="80"/>
      <c r="D60" s="80"/>
      <c r="E60" s="80"/>
      <c r="F60" s="102">
        <f t="shared" si="2"/>
        <v>0</v>
      </c>
    </row>
    <row r="61" spans="1:6" s="79" customFormat="1" ht="15" hidden="1">
      <c r="A61" s="100"/>
      <c r="B61" s="101" t="s">
        <v>171</v>
      </c>
      <c r="C61" s="80"/>
      <c r="D61" s="80"/>
      <c r="E61" s="80"/>
      <c r="F61" s="102">
        <f t="shared" si="2"/>
        <v>0</v>
      </c>
    </row>
    <row r="62" spans="1:6" s="79" customFormat="1" ht="15" hidden="1">
      <c r="A62" s="100"/>
      <c r="B62" s="101" t="s">
        <v>172</v>
      </c>
      <c r="C62" s="80"/>
      <c r="D62" s="80"/>
      <c r="E62" s="80"/>
      <c r="F62" s="102">
        <f t="shared" si="2"/>
        <v>0</v>
      </c>
    </row>
    <row r="63" spans="1:6" s="79" customFormat="1" ht="15">
      <c r="A63" s="100"/>
      <c r="B63" s="101" t="s">
        <v>173</v>
      </c>
      <c r="C63" s="80">
        <v>3057189000.13</v>
      </c>
      <c r="D63" s="80">
        <v>388411203.27</v>
      </c>
      <c r="E63" s="80">
        <v>933101633.95</v>
      </c>
      <c r="F63" s="102">
        <f t="shared" si="2"/>
        <v>4378701837.35</v>
      </c>
    </row>
    <row r="64" spans="1:6" s="79" customFormat="1" ht="15">
      <c r="A64" s="100"/>
      <c r="B64" s="101" t="s">
        <v>174</v>
      </c>
      <c r="C64" s="80">
        <v>37344896.37</v>
      </c>
      <c r="D64" s="80">
        <v>0</v>
      </c>
      <c r="E64" s="80">
        <v>0</v>
      </c>
      <c r="F64" s="102">
        <f t="shared" si="2"/>
        <v>37344896.37</v>
      </c>
    </row>
    <row r="65" spans="1:6" ht="15" hidden="1">
      <c r="A65" s="98"/>
      <c r="B65" s="104" t="s">
        <v>175</v>
      </c>
      <c r="C65" s="74"/>
      <c r="D65" s="74">
        <v>0</v>
      </c>
      <c r="E65" s="74">
        <v>0</v>
      </c>
      <c r="F65" s="99">
        <f t="shared" si="2"/>
        <v>0</v>
      </c>
    </row>
    <row r="66" spans="1:6" ht="15" hidden="1">
      <c r="A66" s="98"/>
      <c r="B66" s="76" t="s">
        <v>176</v>
      </c>
      <c r="C66" s="74"/>
      <c r="D66" s="74">
        <v>0</v>
      </c>
      <c r="E66" s="74">
        <v>0</v>
      </c>
      <c r="F66" s="99">
        <f aca="true" t="shared" si="3" ref="F66:F86">SUM(C66:E66)</f>
        <v>0</v>
      </c>
    </row>
    <row r="67" spans="1:6" ht="15">
      <c r="A67" s="98" t="s">
        <v>177</v>
      </c>
      <c r="B67" s="76" t="s">
        <v>178</v>
      </c>
      <c r="C67" s="74">
        <f>+C68+C78+C87</f>
        <v>3859099678.79</v>
      </c>
      <c r="D67" s="74">
        <f>+D68+D78+D87</f>
        <v>506351839.33</v>
      </c>
      <c r="E67" s="74">
        <f>+E68+E78+E87</f>
        <v>167446433.86</v>
      </c>
      <c r="F67" s="99">
        <f t="shared" si="3"/>
        <v>4532897951.98</v>
      </c>
    </row>
    <row r="68" spans="1:6" ht="15">
      <c r="A68" s="107"/>
      <c r="B68" s="76" t="s">
        <v>132</v>
      </c>
      <c r="C68" s="75">
        <f>+C69+C70+C71+C72+C77</f>
        <v>3688605716.75</v>
      </c>
      <c r="D68" s="75">
        <f>+D69+D70+D71+D72+D77</f>
        <v>506047365.82</v>
      </c>
      <c r="E68" s="75">
        <f>+E69+E70+E71+E72+E77</f>
        <v>167446433.86</v>
      </c>
      <c r="F68" s="99">
        <f t="shared" si="3"/>
        <v>4362099516.43</v>
      </c>
    </row>
    <row r="69" spans="1:6" s="79" customFormat="1" ht="15" hidden="1">
      <c r="A69" s="108"/>
      <c r="B69" s="101" t="s">
        <v>179</v>
      </c>
      <c r="C69" s="81"/>
      <c r="D69" s="81"/>
      <c r="E69" s="81"/>
      <c r="F69" s="102">
        <f t="shared" si="3"/>
        <v>0</v>
      </c>
    </row>
    <row r="70" spans="1:6" s="79" customFormat="1" ht="15" hidden="1">
      <c r="A70" s="108"/>
      <c r="B70" s="101" t="s">
        <v>180</v>
      </c>
      <c r="C70" s="81"/>
      <c r="D70" s="81"/>
      <c r="E70" s="81"/>
      <c r="F70" s="102">
        <f t="shared" si="3"/>
        <v>0</v>
      </c>
    </row>
    <row r="71" spans="1:6" s="79" customFormat="1" ht="15" hidden="1">
      <c r="A71" s="108"/>
      <c r="B71" s="101" t="s">
        <v>181</v>
      </c>
      <c r="C71" s="81"/>
      <c r="D71" s="81"/>
      <c r="E71" s="81"/>
      <c r="F71" s="102">
        <f t="shared" si="3"/>
        <v>0</v>
      </c>
    </row>
    <row r="72" spans="1:6" s="2" customFormat="1" ht="15">
      <c r="A72" s="109"/>
      <c r="B72" s="104" t="s">
        <v>182</v>
      </c>
      <c r="C72" s="75">
        <f>SUM(C73:C76)</f>
        <v>3688605716.75</v>
      </c>
      <c r="D72" s="75">
        <f>SUM(D73:D76)</f>
        <v>506047365.82</v>
      </c>
      <c r="E72" s="75">
        <f>SUM(E73:E76)</f>
        <v>167446433.86</v>
      </c>
      <c r="F72" s="105">
        <f t="shared" si="3"/>
        <v>4362099516.43</v>
      </c>
    </row>
    <row r="73" spans="1:6" s="79" customFormat="1" ht="15">
      <c r="A73" s="108"/>
      <c r="B73" s="106" t="s">
        <v>183</v>
      </c>
      <c r="C73" s="81">
        <v>3675712624.04</v>
      </c>
      <c r="D73" s="81">
        <v>506047365.82</v>
      </c>
      <c r="E73" s="81">
        <v>167446433.86</v>
      </c>
      <c r="F73" s="103">
        <f t="shared" si="3"/>
        <v>4349206423.72</v>
      </c>
    </row>
    <row r="74" spans="1:6" s="79" customFormat="1" ht="15">
      <c r="A74" s="108"/>
      <c r="B74" s="106" t="s">
        <v>184</v>
      </c>
      <c r="C74" s="81">
        <v>10430000</v>
      </c>
      <c r="D74" s="81">
        <v>0</v>
      </c>
      <c r="E74" s="81">
        <v>0</v>
      </c>
      <c r="F74" s="103">
        <f t="shared" si="3"/>
        <v>10430000</v>
      </c>
    </row>
    <row r="75" spans="1:6" s="79" customFormat="1" ht="15" hidden="1">
      <c r="A75" s="108"/>
      <c r="B75" s="106" t="s">
        <v>185</v>
      </c>
      <c r="C75" s="81"/>
      <c r="D75" s="81"/>
      <c r="E75" s="81"/>
      <c r="F75" s="103">
        <f t="shared" si="3"/>
        <v>0</v>
      </c>
    </row>
    <row r="76" spans="1:6" s="79" customFormat="1" ht="15">
      <c r="A76" s="108"/>
      <c r="B76" s="106" t="s">
        <v>186</v>
      </c>
      <c r="C76" s="81">
        <v>2463092.71</v>
      </c>
      <c r="D76" s="81">
        <v>0</v>
      </c>
      <c r="E76" s="81">
        <v>0</v>
      </c>
      <c r="F76" s="103">
        <f t="shared" si="3"/>
        <v>2463092.71</v>
      </c>
    </row>
    <row r="77" spans="1:6" s="79" customFormat="1" ht="15" hidden="1">
      <c r="A77" s="108"/>
      <c r="B77" s="101" t="s">
        <v>187</v>
      </c>
      <c r="C77" s="81"/>
      <c r="D77" s="81"/>
      <c r="E77" s="81"/>
      <c r="F77" s="103">
        <f t="shared" si="3"/>
        <v>0</v>
      </c>
    </row>
    <row r="78" spans="1:6" s="2" customFormat="1" ht="15">
      <c r="A78" s="109"/>
      <c r="B78" s="76" t="s">
        <v>188</v>
      </c>
      <c r="C78" s="75">
        <f>SUM(C79:C86)</f>
        <v>170493962.04</v>
      </c>
      <c r="D78" s="75">
        <f>SUM(D79:D86)</f>
        <v>304473.51</v>
      </c>
      <c r="E78" s="75">
        <f>SUM(E79:E86)</f>
        <v>0</v>
      </c>
      <c r="F78" s="105">
        <f t="shared" si="3"/>
        <v>170798435.54999998</v>
      </c>
    </row>
    <row r="79" spans="1:6" s="79" customFormat="1" ht="15" hidden="1">
      <c r="A79" s="108"/>
      <c r="B79" s="101" t="s">
        <v>189</v>
      </c>
      <c r="C79" s="81"/>
      <c r="D79" s="81"/>
      <c r="E79" s="81"/>
      <c r="F79" s="103">
        <f t="shared" si="3"/>
        <v>0</v>
      </c>
    </row>
    <row r="80" spans="1:6" s="79" customFormat="1" ht="15" hidden="1">
      <c r="A80" s="108"/>
      <c r="B80" s="101" t="s">
        <v>190</v>
      </c>
      <c r="C80" s="81"/>
      <c r="D80" s="81"/>
      <c r="E80" s="81"/>
      <c r="F80" s="103">
        <f t="shared" si="3"/>
        <v>0</v>
      </c>
    </row>
    <row r="81" spans="1:6" s="79" customFormat="1" ht="15" hidden="1">
      <c r="A81" s="108"/>
      <c r="B81" s="101" t="s">
        <v>191</v>
      </c>
      <c r="C81" s="81"/>
      <c r="D81" s="81"/>
      <c r="E81" s="81"/>
      <c r="F81" s="103">
        <f t="shared" si="3"/>
        <v>0</v>
      </c>
    </row>
    <row r="82" spans="1:6" s="79" customFormat="1" ht="15" hidden="1">
      <c r="A82" s="108"/>
      <c r="B82" s="101" t="s">
        <v>192</v>
      </c>
      <c r="C82" s="81"/>
      <c r="D82" s="81"/>
      <c r="E82" s="81"/>
      <c r="F82" s="103">
        <f t="shared" si="3"/>
        <v>0</v>
      </c>
    </row>
    <row r="83" spans="1:6" s="79" customFormat="1" ht="15">
      <c r="A83" s="108"/>
      <c r="B83" s="101" t="s">
        <v>193</v>
      </c>
      <c r="C83" s="81">
        <v>12814640.75</v>
      </c>
      <c r="D83" s="81">
        <v>0</v>
      </c>
      <c r="E83" s="81">
        <v>0</v>
      </c>
      <c r="F83" s="103">
        <f t="shared" si="3"/>
        <v>12814640.75</v>
      </c>
    </row>
    <row r="84" spans="1:6" s="79" customFormat="1" ht="15" hidden="1">
      <c r="A84" s="108"/>
      <c r="B84" s="101" t="s">
        <v>194</v>
      </c>
      <c r="C84" s="81"/>
      <c r="D84" s="81"/>
      <c r="E84" s="81"/>
      <c r="F84" s="103">
        <f t="shared" si="3"/>
        <v>0</v>
      </c>
    </row>
    <row r="85" spans="1:6" s="79" customFormat="1" ht="15">
      <c r="A85" s="108"/>
      <c r="B85" s="101" t="s">
        <v>195</v>
      </c>
      <c r="C85" s="81">
        <v>157679321.29</v>
      </c>
      <c r="D85" s="81">
        <v>304473.51</v>
      </c>
      <c r="E85" s="81">
        <v>0</v>
      </c>
      <c r="F85" s="103">
        <f t="shared" si="3"/>
        <v>157983794.79999998</v>
      </c>
    </row>
    <row r="86" spans="1:6" s="79" customFormat="1" ht="15" hidden="1">
      <c r="A86" s="108"/>
      <c r="B86" s="101" t="s">
        <v>196</v>
      </c>
      <c r="C86" s="81">
        <v>0</v>
      </c>
      <c r="D86" s="81">
        <v>0</v>
      </c>
      <c r="E86" s="81">
        <v>0</v>
      </c>
      <c r="F86" s="103">
        <f t="shared" si="3"/>
        <v>0</v>
      </c>
    </row>
    <row r="87" spans="1:6" s="79" customFormat="1" ht="15" hidden="1">
      <c r="A87" s="108"/>
      <c r="B87" s="110" t="s">
        <v>197</v>
      </c>
      <c r="C87" s="81">
        <v>0</v>
      </c>
      <c r="D87" s="81">
        <v>0</v>
      </c>
      <c r="E87" s="81">
        <v>0</v>
      </c>
      <c r="F87" s="103">
        <f>SUM(C87:E87)</f>
        <v>0</v>
      </c>
    </row>
    <row r="88" spans="1:6" s="79" customFormat="1" ht="15">
      <c r="A88" s="108"/>
      <c r="B88" s="110" t="s">
        <v>198</v>
      </c>
      <c r="C88" s="81">
        <v>30044.19</v>
      </c>
      <c r="D88" s="81">
        <v>334517.7</v>
      </c>
      <c r="E88" s="81">
        <v>0</v>
      </c>
      <c r="F88" s="103">
        <f>SUM(C88:E88)</f>
        <v>364561.89</v>
      </c>
    </row>
    <row r="89" spans="1:6" s="79" customFormat="1" ht="15">
      <c r="A89" s="108"/>
      <c r="B89" s="110" t="s">
        <v>199</v>
      </c>
      <c r="C89" s="81">
        <v>334517.7</v>
      </c>
      <c r="D89" s="81">
        <v>30044.19</v>
      </c>
      <c r="E89" s="81">
        <v>0</v>
      </c>
      <c r="F89" s="102">
        <f>SUM(C89:E89)</f>
        <v>364561.89</v>
      </c>
    </row>
    <row r="90" spans="1:6" ht="15.75" customHeight="1" thickBot="1">
      <c r="A90" s="111" t="s">
        <v>200</v>
      </c>
      <c r="B90" s="112" t="s">
        <v>201</v>
      </c>
      <c r="C90" s="113">
        <f>+C44-C67+C88-C89</f>
        <v>-332257520.1099999</v>
      </c>
      <c r="D90" s="113">
        <f>+D44-D67+D88-D89</f>
        <v>-17611017.15000003</v>
      </c>
      <c r="E90" s="113">
        <f>+E44-E67+E88-E89</f>
        <v>765655200.09</v>
      </c>
      <c r="F90" s="114">
        <f>SUM(C90:E90)</f>
        <v>415786662.8300001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202</v>
      </c>
      <c r="B92" s="76" t="s">
        <v>203</v>
      </c>
      <c r="C92" s="75"/>
      <c r="D92" s="75"/>
      <c r="E92" s="75"/>
      <c r="F92" s="75"/>
    </row>
    <row r="93" spans="1:6" ht="16.5" hidden="1" thickBot="1" thickTop="1">
      <c r="A93" s="70"/>
      <c r="B93" s="76" t="s">
        <v>204</v>
      </c>
      <c r="C93" s="77">
        <f>C43+C90</f>
        <v>7.152557373046875E-07</v>
      </c>
      <c r="D93" s="77">
        <f>D43+D90</f>
        <v>1.2665987014770508E-07</v>
      </c>
      <c r="E93" s="77">
        <f>E43+E90</f>
        <v>-1.3999989032745361</v>
      </c>
      <c r="F93" s="77">
        <f>SUM(C93:E93)</f>
        <v>-1.3999980613589287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1" t="s">
        <v>57</v>
      </c>
      <c r="B95" s="121"/>
      <c r="C95" s="121"/>
      <c r="D95" s="121"/>
      <c r="E95" s="121"/>
      <c r="F95" s="121"/>
    </row>
    <row r="96" spans="1:6" ht="15">
      <c r="A96" s="116"/>
      <c r="B96" s="116"/>
      <c r="C96" s="116"/>
      <c r="D96" s="116"/>
      <c r="E96" s="116"/>
      <c r="F96" s="116"/>
    </row>
    <row r="97" ht="15">
      <c r="A97" t="s">
        <v>209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2014-07-30T13:11:01Z</dcterms:modified>
  <cp:category/>
  <cp:version/>
  <cp:contentType/>
  <cp:contentStatus/>
</cp:coreProperties>
</file>